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33B16A80-A845-42F4-B7C3-E3DB8A0858A7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B29" i="10" l="1"/>
  <c r="B18" i="10" l="1"/>
  <c r="H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6" i="3"/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B19" i="10" s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332" i="5"/>
  <c r="S332" i="5" s="1"/>
  <c r="T332" i="5" s="1"/>
  <c r="R333" i="5"/>
  <c r="S333" i="5" s="1"/>
  <c r="T333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G73" i="2" s="1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A115" i="2"/>
  <c r="B115" i="2" s="1"/>
  <c r="A116" i="2"/>
  <c r="A117" i="2"/>
  <c r="A118" i="2"/>
  <c r="A119" i="2"/>
  <c r="A120" i="2"/>
  <c r="A121" i="2"/>
  <c r="G121" i="2" s="1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A131" i="2"/>
  <c r="C131" i="2" s="1"/>
  <c r="A132" i="2"/>
  <c r="A133" i="2"/>
  <c r="G133" i="2" s="1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A155" i="2"/>
  <c r="F155" i="2" s="1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A20" i="1"/>
  <c r="A21" i="1"/>
  <c r="D21" i="1" s="1"/>
  <c r="A22" i="1"/>
  <c r="A23" i="1"/>
  <c r="A24" i="1"/>
  <c r="B24" i="1" s="1"/>
  <c r="A25" i="1"/>
  <c r="C25" i="1" s="1"/>
  <c r="A26" i="1"/>
  <c r="A27" i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D45" i="1" s="1"/>
  <c r="A46" i="1"/>
  <c r="B46" i="1" s="1"/>
  <c r="A47" i="1"/>
  <c r="A48" i="1"/>
  <c r="B48" i="1" s="1"/>
  <c r="A49" i="1"/>
  <c r="D49" i="1" s="1"/>
  <c r="A50" i="1"/>
  <c r="A51" i="1"/>
  <c r="A52" i="1"/>
  <c r="A53" i="1"/>
  <c r="A54" i="1"/>
  <c r="B54" i="1" s="1"/>
  <c r="A55" i="1"/>
  <c r="A56" i="1"/>
  <c r="A57" i="1"/>
  <c r="A58" i="1"/>
  <c r="A59" i="1"/>
  <c r="A60" i="1"/>
  <c r="B60" i="1" s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C73" i="1" s="1"/>
  <c r="A74" i="1"/>
  <c r="A75" i="1"/>
  <c r="A76" i="1"/>
  <c r="A77" i="1"/>
  <c r="A78" i="1"/>
  <c r="B78" i="1" s="1"/>
  <c r="A79" i="1"/>
  <c r="A80" i="1"/>
  <c r="C80" i="1" s="1"/>
  <c r="A81" i="1"/>
  <c r="C81" i="1" s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D121" i="1" s="1"/>
  <c r="A122" i="1"/>
  <c r="A123" i="1"/>
  <c r="A124" i="1"/>
  <c r="A125" i="1"/>
  <c r="A126" i="1"/>
  <c r="A127" i="1"/>
  <c r="A128" i="1"/>
  <c r="A129" i="1"/>
  <c r="D129" i="1" s="1"/>
  <c r="A130" i="1"/>
  <c r="A131" i="1"/>
  <c r="A132" i="1"/>
  <c r="A133" i="1"/>
  <c r="D133" i="1" s="1"/>
  <c r="A134" i="1"/>
  <c r="A135" i="1"/>
  <c r="A136" i="1"/>
  <c r="A137" i="1"/>
  <c r="A138" i="1"/>
  <c r="A139" i="1"/>
  <c r="A140" i="1"/>
  <c r="A141" i="1"/>
  <c r="A142" i="1"/>
  <c r="A143" i="1"/>
  <c r="A144" i="1"/>
  <c r="B144" i="1" s="1"/>
  <c r="A145" i="1"/>
  <c r="D145" i="1" s="1"/>
  <c r="A146" i="1"/>
  <c r="A147" i="1"/>
  <c r="A148" i="1"/>
  <c r="A149" i="1"/>
  <c r="A150" i="1"/>
  <c r="A151" i="1"/>
  <c r="A152" i="1"/>
  <c r="A153" i="1"/>
  <c r="C153" i="1" s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D181" i="1" s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A194" i="1"/>
  <c r="A195" i="1"/>
  <c r="A196" i="1"/>
  <c r="A197" i="1"/>
  <c r="A198" i="1"/>
  <c r="A199" i="1"/>
  <c r="A200" i="1"/>
  <c r="B200" i="1" s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D217" i="1" s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C229" i="1" s="1"/>
  <c r="A230" i="1"/>
  <c r="A231" i="1"/>
  <c r="A232" i="1"/>
  <c r="A233" i="1"/>
  <c r="C233" i="1" s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B265" i="1" s="1"/>
  <c r="A266" i="1"/>
  <c r="A267" i="1"/>
  <c r="A268" i="1"/>
  <c r="A269" i="1"/>
  <c r="A270" i="1"/>
  <c r="D270" i="1" s="1"/>
  <c r="A271" i="1"/>
  <c r="A272" i="1"/>
  <c r="A273" i="1"/>
  <c r="D273" i="1" s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D289" i="1" s="1"/>
  <c r="A290" i="1"/>
  <c r="A291" i="1"/>
  <c r="A292" i="1"/>
  <c r="A293" i="1"/>
  <c r="A294" i="1"/>
  <c r="A295" i="1"/>
  <c r="A296" i="1"/>
  <c r="A297" i="1"/>
  <c r="C297" i="1" s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C312" i="1" s="1"/>
  <c r="A313" i="1"/>
  <c r="D313" i="1" s="1"/>
  <c r="A314" i="1"/>
  <c r="A315" i="1"/>
  <c r="A316" i="1"/>
  <c r="A317" i="1"/>
  <c r="A318" i="1"/>
  <c r="A319" i="1"/>
  <c r="A320" i="1"/>
  <c r="A321" i="1"/>
  <c r="C321" i="1" s="1"/>
  <c r="A322" i="1"/>
  <c r="A323" i="1"/>
  <c r="A324" i="1"/>
  <c r="A325" i="1"/>
  <c r="A326" i="1"/>
  <c r="A327" i="1"/>
  <c r="A328" i="1"/>
  <c r="A329" i="1"/>
  <c r="A330" i="1"/>
  <c r="A331" i="1"/>
  <c r="A332" i="1"/>
  <c r="A6" i="1"/>
  <c r="F4" i="1"/>
  <c r="E4" i="1"/>
  <c r="D4" i="1"/>
  <c r="D183" i="1" s="1"/>
  <c r="C4" i="1"/>
  <c r="C271" i="1" s="1"/>
  <c r="G215" i="2"/>
  <c r="G250" i="2"/>
  <c r="C202" i="2"/>
  <c r="C317" i="2"/>
  <c r="G277" i="2"/>
  <c r="C245" i="2"/>
  <c r="G229" i="2"/>
  <c r="G221" i="2"/>
  <c r="C221" i="2"/>
  <c r="G193" i="2"/>
  <c r="C193" i="2"/>
  <c r="B193" i="2"/>
  <c r="C173" i="2"/>
  <c r="G161" i="2"/>
  <c r="C149" i="2"/>
  <c r="G145" i="2"/>
  <c r="E141" i="2"/>
  <c r="C137" i="2"/>
  <c r="C133" i="2"/>
  <c r="G125" i="2"/>
  <c r="C101" i="2"/>
  <c r="G89" i="2"/>
  <c r="G85" i="2"/>
  <c r="C77" i="2"/>
  <c r="C69" i="2"/>
  <c r="G65" i="2"/>
  <c r="C53" i="2"/>
  <c r="G49" i="2"/>
  <c r="G41" i="2"/>
  <c r="G37" i="2"/>
  <c r="G33" i="2"/>
  <c r="C25" i="2"/>
  <c r="G13" i="2"/>
  <c r="C13" i="2"/>
  <c r="G136" i="2"/>
  <c r="C104" i="2"/>
  <c r="C88" i="2"/>
  <c r="C40" i="2"/>
  <c r="C32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B199" i="1"/>
  <c r="B327" i="1"/>
  <c r="D203" i="1"/>
  <c r="C63" i="1"/>
  <c r="B19" i="1"/>
  <c r="B15" i="1"/>
  <c r="B90" i="1"/>
  <c r="C66" i="1"/>
  <c r="B22" i="1"/>
  <c r="B271" i="1"/>
  <c r="B127" i="1"/>
  <c r="B43" i="1"/>
  <c r="B27" i="1"/>
  <c r="C150" i="1"/>
  <c r="D82" i="1"/>
  <c r="D301" i="1"/>
  <c r="B286" i="1"/>
  <c r="D319" i="1"/>
  <c r="D282" i="1"/>
  <c r="D258" i="1"/>
  <c r="C313" i="1"/>
  <c r="D253" i="1"/>
  <c r="D229" i="1"/>
  <c r="D205" i="1"/>
  <c r="D189" i="1"/>
  <c r="D157" i="1"/>
  <c r="B201" i="1"/>
  <c r="D248" i="1"/>
  <c r="D192" i="1"/>
  <c r="B168" i="1"/>
  <c r="B120" i="1"/>
  <c r="C96" i="1"/>
  <c r="B312" i="1"/>
  <c r="B264" i="1"/>
  <c r="B253" i="1"/>
  <c r="B232" i="1"/>
  <c r="B154" i="1"/>
  <c r="D85" i="1"/>
  <c r="D61" i="1"/>
  <c r="B37" i="1"/>
  <c r="D33" i="1"/>
  <c r="C97" i="1"/>
  <c r="B1" i="10"/>
  <c r="C241" i="1" l="1"/>
  <c r="C207" i="1"/>
  <c r="C7" i="1"/>
  <c r="C247" i="1"/>
  <c r="C244" i="1"/>
  <c r="C212" i="1"/>
  <c r="C84" i="1"/>
  <c r="C68" i="1"/>
  <c r="B115" i="5"/>
  <c r="B91" i="5"/>
  <c r="C193" i="1"/>
  <c r="C69" i="1"/>
  <c r="C231" i="1"/>
  <c r="C332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B306" i="1"/>
  <c r="B250" i="1"/>
  <c r="B282" i="2"/>
  <c r="B274" i="2"/>
  <c r="B258" i="2"/>
  <c r="G226" i="2"/>
  <c r="B210" i="2"/>
  <c r="G154" i="2"/>
  <c r="C130" i="2"/>
  <c r="B114" i="2"/>
  <c r="B90" i="2"/>
  <c r="C105" i="1"/>
  <c r="C210" i="1"/>
  <c r="C183" i="1"/>
  <c r="C21" i="1"/>
  <c r="C331" i="1"/>
  <c r="C87" i="1"/>
  <c r="B58" i="1"/>
  <c r="D210" i="1"/>
  <c r="B7" i="1"/>
  <c r="B151" i="1"/>
  <c r="B247" i="1"/>
  <c r="C115" i="2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Q11" i="3" s="1"/>
  <c r="D11" i="3" s="1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T12" i="3" s="1"/>
  <c r="G12" i="3" s="1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R187" i="3" s="1"/>
  <c r="E187" i="3" s="1"/>
  <c r="B204" i="5"/>
  <c r="Q319" i="3"/>
  <c r="D319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D333" i="5"/>
  <c r="K333" i="5" s="1"/>
  <c r="G333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F310" i="1"/>
  <c r="F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F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E130" i="1"/>
  <c r="F130" i="1"/>
  <c r="E332" i="5"/>
  <c r="D332" i="5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I332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G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31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M7" i="5" l="1"/>
  <c r="M224" i="5"/>
  <c r="M15" i="5"/>
  <c r="M104" i="5"/>
  <c r="M238" i="5"/>
  <c r="T9" i="3"/>
  <c r="G9" i="3" s="1"/>
  <c r="H9" i="3" s="1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G333" i="3" l="1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<sst xmlns="http://schemas.openxmlformats.org/spreadsheetml/2006/main" count="4487" uniqueCount="1166">
  <si>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</si>
  <si>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</si>
  <si>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</si>
  <si>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</si>
  <si>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</si>
  <si>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</si>
  <si>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</si>
  <si>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</si>
  <si>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</si>
  <si>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</si>
  <si>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</si>
  <si>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</si>
  <si>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</si>
  <si>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</si>
  <si>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</si>
  <si>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</si>
  <si>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</si>
  <si>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</si>
  <si>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</si>
  <si>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</si>
  <si>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</si>
  <si>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</si>
  <si>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</si>
  <si>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</si>
  <si>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</si>
  <si>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</si>
  <si>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</si>
  <si>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</si>
  <si>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</si>
  <si>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</si>
  <si>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</si>
  <si>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</si>
  <si>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</si>
  <si>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</si>
  <si>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</si>
  <si>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</si>
  <si>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</si>
  <si>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</si>
  <si>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</si>
  <si>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</si>
  <si>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</si>
  <si>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</si>
  <si>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</si>
  <si>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</si>
  <si>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</si>
  <si>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</si>
  <si>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</si>
  <si>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</si>
  <si>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</si>
  <si>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</si>
  <si>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</si>
  <si>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</si>
  <si>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</si>
  <si>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</si>
  <si>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</si>
  <si>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</si>
  <si>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</si>
  <si>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</si>
  <si>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</si>
  <si>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</si>
  <si>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</si>
  <si>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</si>
  <si>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</si>
  <si>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</si>
  <si>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</si>
  <si>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</si>
  <si>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</si>
  <si>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</si>
  <si>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</si>
  <si>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</si>
  <si>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</si>
  <si>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</si>
  <si>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</si>
  <si>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</si>
  <si>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</si>
  <si>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</si>
  <si>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</si>
  <si>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</si>
  <si>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</si>
  <si>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</si>
  <si>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</si>
  <si>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</si>
  <si>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</si>
  <si>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</si>
  <si>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</si>
  <si>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</si>
  <si>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</si>
  <si>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</si>
  <si>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</si>
  <si>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</si>
  <si>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</si>
  <si>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</si>
  <si>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</si>
  <si>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</si>
  <si>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</si>
  <si>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</si>
  <si>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</si>
  <si>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</si>
  <si>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</si>
  <si>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</si>
  <si>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</si>
  <si>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</si>
  <si>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</si>
  <si>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</si>
  <si>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</si>
  <si>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</si>
  <si>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</si>
  <si>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</si>
  <si>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</si>
  <si>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</si>
  <si>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</si>
  <si>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</si>
  <si>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</si>
  <si>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</si>
  <si>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</si>
  <si>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</si>
  <si>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</si>
  <si>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</si>
  <si>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</si>
  <si>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</si>
  <si>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</si>
  <si>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</si>
  <si>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</si>
  <si>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</si>
  <si>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</si>
  <si>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</si>
  <si>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</si>
  <si>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</si>
  <si>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</si>
  <si>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</si>
  <si>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</si>
  <si>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</si>
  <si>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</si>
  <si>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</si>
  <si>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</si>
  <si>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</si>
  <si>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</si>
  <si>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</si>
  <si>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</si>
  <si>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</si>
  <si>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</si>
  <si>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</si>
  <si>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</si>
  <si>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</si>
  <si>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</si>
  <si>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</si>
  <si>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</si>
  <si>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</si>
  <si>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</si>
  <si>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</si>
  <si>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</si>
  <si>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</si>
  <si>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</si>
  <si>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</si>
  <si>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</si>
  <si>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</si>
  <si>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</si>
  <si>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</si>
  <si>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</si>
  <si>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</si>
  <si>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</si>
  <si>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</si>
  <si>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</si>
  <si>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</si>
  <si>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</si>
  <si>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</si>
  <si>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</si>
  <si>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</si>
  <si>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</si>
  <si>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</si>
  <si>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</si>
  <si>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</si>
  <si>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</si>
  <si>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</si>
  <si>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</si>
  <si>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</si>
  <si>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</si>
  <si>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</si>
  <si>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</si>
  <si>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</si>
  <si>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</si>
  <si>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</si>
  <si>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</si>
  <si>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</si>
  <si>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</si>
  <si>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</si>
  <si>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</si>
  <si>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</si>
  <si>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</si>
  <si>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</si>
  <si>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</si>
  <si>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</si>
  <si>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</si>
  <si>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</si>
  <si>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</si>
  <si>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</si>
  <si>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</si>
  <si>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</si>
  <si>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</si>
  <si>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</si>
  <si>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</si>
  <si>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</si>
  <si>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</si>
  <si>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</si>
  <si>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</si>
  <si>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</si>
  <si>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</si>
  <si>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</si>
  <si>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</si>
  <si>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</si>
  <si>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</si>
  <si>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</si>
  <si>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</si>
  <si>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</si>
  <si>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</si>
  <si>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</si>
  <si>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</si>
  <si>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</si>
  <si>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</si>
  <si>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</si>
  <si>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</si>
  <si>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</si>
  <si>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</si>
  <si>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</si>
  <si>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</si>
  <si>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</si>
  <si>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</si>
  <si>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</si>
  <si>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</si>
  <si>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</si>
  <si>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</si>
  <si>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</si>
  <si>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</si>
  <si>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</si>
  <si>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</si>
  <si>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</si>
  <si>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</si>
  <si>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</si>
  <si>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</si>
  <si>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</si>
  <si>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</si>
  <si>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</si>
  <si>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</si>
  <si>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</si>
  <si>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</si>
  <si>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</si>
  <si>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</si>
  <si>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</si>
  <si>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</si>
  <si>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</si>
  <si>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</si>
  <si>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</si>
  <si>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</si>
  <si>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</si>
  <si>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</si>
  <si>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</si>
  <si>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</si>
  <si>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</si>
  <si>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</si>
  <si>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</si>
  <si>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</si>
  <si>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</si>
  <si>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</si>
  <si>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</si>
  <si>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</si>
  <si>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</si>
  <si>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</si>
  <si>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</si>
  <si>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</si>
  <si>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</si>
  <si>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</si>
  <si>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</si>
  <si>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</si>
  <si>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</si>
  <si>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</si>
  <si>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</si>
  <si>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</si>
  <si>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</si>
  <si>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</si>
  <si>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</si>
  <si>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</si>
  <si>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</si>
  <si>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</si>
  <si>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</si>
  <si>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</si>
  <si>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</si>
  <si>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</si>
  <si>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</si>
  <si>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</si>
  <si>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</si>
  <si>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</si>
  <si>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</si>
  <si>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</si>
  <si>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</si>
  <si>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</si>
  <si>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</si>
  <si>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</si>
  <si>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</si>
  <si>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</si>
  <si>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</si>
  <si>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</si>
  <si>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</si>
  <si>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</si>
  <si>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</si>
  <si>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</si>
  <si>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</si>
  <si>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</si>
  <si>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</si>
  <si>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</si>
  <si>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</si>
  <si>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</si>
  <si>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</si>
  <si>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</si>
  <si>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</si>
  <si>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</si>
  <si>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</si>
  <si>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</si>
  <si>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</si>
  <si>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</si>
  <si>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</si>
  <si>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</si>
  <si>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</si>
  <si>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</si>
  <si>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</si>
  <si>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</si>
  <si>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</si>
  <si>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</si>
  <si>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</si>
  <si>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</si>
  <si>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</si>
  <si>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</si>
  <si>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</si>
  <si>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</si>
  <si>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</si>
  <si>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</si>
  <si>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</si>
  <si>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</si>
  <si>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</si>
  <si>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</si>
  <si>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</si>
  <si>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</si>
  <si>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</si>
  <si>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</si>
  <si>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</si>
  <si>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</si>
  <si>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</si>
  <si>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</si>
  <si>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</si>
  <si>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</si>
  <si>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</si>
  <si>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</si>
  <si>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</si>
  <si>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</si>
  <si>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</si>
  <si>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</si>
  <si>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</si>
  <si>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</si>
  <si>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</si>
  <si>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</si>
  <si>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</si>
  <si>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</si>
  <si>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</si>
  <si>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</si>
  <si>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</si>
  <si>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</si>
  <si>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</si>
  <si>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</si>
  <si>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</si>
  <si>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</si>
  <si>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</si>
  <si>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</si>
  <si>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</si>
  <si>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</si>
  <si>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</si>
  <si>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</si>
  <si>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</si>
  <si>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</si>
  <si>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</si>
  <si>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</si>
  <si>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</si>
  <si>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</si>
  <si>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</si>
  <si>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</si>
  <si>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</si>
  <si>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</si>
  <si>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</si>
  <si>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</si>
  <si>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</si>
  <si>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</si>
  <si>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</si>
  <si>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</si>
  <si>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</si>
  <si>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</si>
  <si>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</si>
  <si>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</si>
  <si>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</si>
  <si>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</si>
  <si>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</si>
  <si>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</si>
  <si>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</si>
  <si>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</si>
  <si>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</si>
  <si>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</si>
  <si>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</si>
  <si>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</si>
  <si>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</si>
  <si>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</si>
  <si>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</si>
  <si>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</si>
  <si>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</si>
  <si>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</si>
  <si>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</si>
  <si>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</si>
  <si>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</si>
  <si>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</si>
  <si>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</si>
  <si>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</si>
  <si>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</si>
  <si>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</si>
  <si>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</si>
  <si>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</si>
  <si>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</si>
  <si>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</si>
  <si>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</si>
  <si>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</si>
  <si>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</si>
  <si>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</si>
  <si>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</si>
  <si>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</si>
  <si>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</si>
  <si>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</si>
  <si>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</si>
  <si>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</si>
  <si>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</si>
  <si>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</si>
  <si>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</si>
  <si>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</si>
  <si>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</si>
  <si>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</si>
  <si>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</si>
  <si>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</si>
  <si>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</si>
  <si>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</si>
  <si>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</si>
  <si>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</si>
  <si>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</si>
  <si>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</si>
  <si>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</si>
  <si>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</si>
  <si>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</si>
  <si>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</si>
  <si>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</si>
  <si>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</si>
  <si>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</si>
  <si>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</si>
  <si>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</si>
  <si>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</si>
  <si>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</si>
  <si>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</si>
  <si>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</si>
  <si>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</si>
  <si>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</si>
  <si>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</si>
  <si>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</si>
  <si>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</si>
  <si>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</si>
  <si>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</si>
  <si>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</si>
  <si>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</si>
  <si>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</si>
  <si>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</si>
  <si>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</si>
  <si>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</si>
  <si>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</si>
  <si>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</si>
  <si>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</si>
  <si>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</si>
  <si>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</si>
  <si>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</si>
  <si>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</si>
  <si>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</si>
  <si>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</si>
  <si>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</si>
  <si>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</si>
  <si>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</si>
  <si>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</si>
  <si>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</si>
  <si>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</si>
  <si>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</si>
  <si>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</si>
  <si>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</si>
  <si>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</si>
  <si>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</si>
  <si>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</si>
  <si>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</si>
  <si>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</si>
  <si>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</si>
  <si>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</si>
  <si>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</si>
  <si>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</si>
  <si>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</si>
  <si>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</si>
  <si>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</si>
  <si>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</si>
  <si>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</si>
  <si>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</si>
  <si>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</si>
  <si>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</si>
  <si>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</si>
  <si>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</si>
  <si>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</si>
  <si>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</si>
  <si>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</si>
  <si>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</si>
  <si>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</si>
  <si>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</si>
  <si>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</si>
  <si>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</si>
  <si>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</si>
  <si>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</si>
  <si>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</si>
  <si>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</si>
  <si>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</si>
  <si>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</si>
  <si>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</si>
  <si>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</si>
  <si>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</si>
  <si>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</si>
  <si>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</si>
  <si>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</si>
  <si>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</si>
  <si>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</si>
  <si>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</si>
  <si>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</si>
  <si>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</si>
  <si>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</si>
  <si>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</si>
  <si>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</si>
  <si>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</si>
  <si>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</si>
  <si>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</si>
  <si>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</si>
  <si>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</si>
  <si>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</si>
  <si>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</si>
  <si>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</si>
  <si>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</si>
  <si>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</si>
  <si>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</si>
  <si>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</si>
  <si>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</si>
  <si>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</si>
  <si>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</si>
  <si>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</si>
  <si>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</si>
  <si>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</si>
  <si>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</si>
  <si>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</si>
  <si>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</si>
  <si>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</si>
  <si>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</si>
  <si>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</si>
  <si>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</si>
  <si>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</si>
  <si>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</si>
  <si>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</si>
  <si>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</si>
  <si>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</si>
  <si>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</si>
  <si>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</si>
  <si>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</si>
  <si>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</si>
  <si>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</si>
  <si>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</si>
  <si>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</si>
  <si>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</si>
  <si>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</si>
  <si>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</si>
  <si>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</si>
  <si>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</si>
  <si>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</si>
  <si>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</si>
  <si>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</si>
  <si>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</si>
  <si>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</si>
  <si>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</si>
  <si>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</si>
  <si>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</si>
  <si>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</si>
  <si>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</si>
  <si>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</si>
  <si>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</si>
  <si>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</si>
  <si>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</si>
  <si>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</si>
  <si>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</si>
  <si>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</si>
  <si>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</si>
  <si>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</si>
  <si>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</si>
  <si>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</si>
  <si>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</si>
  <si>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</si>
  <si>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</si>
  <si>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</si>
  <si>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</si>
  <si>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</si>
  <si>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</si>
  <si>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</si>
  <si>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</si>
  <si>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</si>
  <si>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</si>
  <si>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</si>
  <si>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</si>
  <si>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</si>
  <si>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</si>
  <si>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</si>
  <si>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</si>
  <si>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</si>
  <si>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</si>
  <si>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</si>
  <si>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</si>
  <si>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</si>
  <si>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</si>
  <si>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</si>
  <si>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</si>
  <si>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</si>
  <si>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</si>
  <si>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</si>
  <si>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</si>
  <si>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</si>
  <si>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</si>
  <si>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</si>
  <si>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</si>
  <si>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</si>
  <si>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</si>
  <si>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</si>
  <si>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</si>
  <si>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</si>
  <si>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</si>
  <si>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</si>
  <si>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</si>
  <si>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</si>
  <si>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</si>
  <si>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</si>
  <si>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</si>
  <si>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</si>
  <si>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</si>
  <si>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</si>
  <si>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</si>
  <si>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</si>
  <si>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</si>
  <si>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</si>
  <si>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</si>
  <si>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</si>
  <si>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</si>
  <si>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</si>
  <si>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</si>
  <si>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</si>
  <si>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</si>
  <si>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</si>
  <si>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</si>
  <si>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</si>
  <si>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</si>
  <si>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</si>
  <si>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</si>
  <si>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</si>
  <si>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</si>
  <si>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</si>
  <si>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</si>
  <si>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</si>
  <si>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</si>
  <si>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</si>
  <si>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</si>
  <si>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</si>
  <si>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</si>
  <si>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</si>
  <si>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</si>
  <si>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</si>
  <si>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</si>
  <si>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</si>
  <si>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</si>
  <si>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</si>
  <si>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</si>
  <si>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</si>
  <si>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</si>
  <si>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</si>
  <si>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</si>
  <si>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</si>
  <si>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</si>
  <si>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</si>
  <si>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</si>
  <si>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</si>
  <si>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</si>
  <si>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</si>
  <si>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</si>
  <si>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</si>
  <si>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</si>
  <si>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</si>
  <si>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</si>
  <si>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</si>
  <si>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</si>
  <si>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</si>
  <si>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</si>
  <si>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</si>
  <si>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</si>
  <si>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</si>
  <si>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</si>
  <si>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</si>
  <si>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</si>
  <si>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</si>
  <si>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</si>
  <si>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</si>
  <si>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</si>
  <si>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</si>
  <si>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</si>
  <si>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</si>
  <si>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</si>
  <si>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</si>
  <si>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</si>
  <si>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</si>
  <si>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</si>
  <si>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</si>
  <si>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</si>
  <si>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</si>
  <si>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</si>
  <si>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</si>
  <si>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</si>
  <si>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</si>
  <si>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</si>
  <si>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</si>
  <si>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</si>
  <si>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</si>
  <si>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</si>
  <si>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</si>
  <si>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</si>
  <si>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</si>
  <si>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</si>
  <si>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</si>
  <si>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</si>
  <si>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</si>
  <si>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</si>
  <si>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</si>
  <si>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</si>
  <si>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</si>
  <si>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</si>
  <si>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</si>
  <si>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</si>
  <si>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</si>
  <si>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</si>
  <si>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</si>
  <si>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</si>
  <si>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</si>
  <si>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</si>
  <si>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</si>
  <si>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</si>
  <si>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</si>
  <si>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</si>
  <si>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</si>
  <si>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</si>
  <si>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</si>
  <si>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</si>
  <si>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</si>
  <si>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</si>
  <si>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</si>
  <si>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</si>
  <si>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</si>
  <si>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</si>
  <si>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</si>
  <si>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</si>
  <si>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</si>
  <si>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</si>
  <si>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</si>
  <si>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</si>
  <si>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</si>
  <si>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</si>
  <si>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</si>
  <si>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</si>
  <si>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</si>
  <si>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</si>
  <si>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</si>
  <si>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</si>
  <si>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</si>
  <si>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</si>
  <si>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</si>
  <si>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</si>
  <si>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</si>
  <si>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</si>
  <si>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</si>
  <si>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</si>
  <si>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</si>
  <si>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</si>
  <si>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</si>
  <si>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</si>
  <si>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</si>
  <si>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</si>
  <si>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</si>
  <si>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</si>
  <si>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</si>
  <si>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</si>
  <si>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</si>
  <si>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</si>
  <si>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</si>
  <si>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</si>
  <si>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</si>
  <si>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</si>
  <si>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</si>
  <si>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</si>
  <si>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</si>
  <si>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</si>
  <si>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</si>
  <si>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</si>
  <si>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</si>
  <si>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</si>
  <si>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</si>
  <si>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</si>
  <si>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</si>
  <si>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</si>
  <si>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</si>
  <si>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</si>
  <si>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</si>
  <si>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</si>
  <si>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</si>
  <si>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</si>
  <si>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</si>
  <si>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</si>
  <si>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</si>
  <si>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</si>
  <si>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</si>
  <si>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</si>
  <si>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</si>
  <si>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</si>
  <si>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</si>
  <si>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</si>
  <si>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</si>
  <si>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</si>
  <si>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</si>
  <si>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</si>
  <si>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</si>
  <si>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</si>
  <si>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</si>
  <si>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</si>
  <si>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</si>
  <si>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</si>
  <si>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</si>
  <si>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</si>
  <si>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</si>
  <si>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</si>
  <si>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</si>
  <si>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</si>
  <si>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</si>
  <si>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</si>
  <si>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</si>
  <si>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</si>
  <si>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</si>
  <si>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</si>
  <si>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</si>
  <si>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</si>
  <si>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</si>
  <si>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</si>
  <si>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</si>
  <si>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</si>
  <si>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</si>
  <si>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</si>
  <si>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</si>
  <si>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</si>
  <si>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</si>
  <si>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</si>
  <si>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</si>
  <si>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</si>
  <si>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</si>
  <si>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</si>
  <si>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</si>
  <si>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</si>
  <si>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</si>
  <si>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</si>
  <si>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</si>
  <si>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</si>
  <si>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</si>
  <si>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</si>
  <si>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</si>
  <si>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</si>
  <si>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</si>
  <si>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</si>
  <si>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</si>
  <si>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</si>
  <si>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</si>
  <si>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</si>
  <si>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</si>
  <si>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</si>
  <si>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</si>
  <si>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</si>
  <si>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</si>
  <si>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</si>
  <si>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</si>
  <si>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</si>
  <si>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</si>
  <si>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</si>
  <si>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</si>
  <si>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</si>
  <si>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</si>
  <si>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</si>
  <si>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</si>
  <si>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</si>
  <si>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</si>
  <si>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</si>
  <si>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</si>
  <si>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</si>
  <si>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</si>
  <si>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</si>
  <si>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</si>
  <si>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</si>
  <si>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</si>
  <si>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</si>
  <si>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</si>
  <si>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</si>
  <si>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</si>
  <si>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</si>
  <si>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</si>
  <si>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</si>
  <si>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</si>
  <si>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</si>
  <si>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</si>
  <si>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</si>
  <si>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</si>
  <si>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</si>
  <si>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</si>
  <si>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</si>
  <si>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</si>
  <si>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</si>
  <si>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</si>
  <si>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</si>
  <si>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</si>
  <si>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</si>
  <si>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</si>
  <si>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</si>
  <si>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</si>
  <si>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</si>
  <si>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</si>
  <si>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</si>
  <si>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</si>
  <si>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</si>
  <si>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</si>
  <si>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</si>
  <si>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</si>
  <si>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</si>
  <si>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</si>
  <si>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</si>
  <si>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</si>
  <si>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</si>
  <si>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</si>
  <si>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</si>
  <si>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</si>
  <si>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</si>
  <si>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</si>
  <si>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</si>
  <si>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</si>
  <si>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</si>
  <si>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</si>
  <si>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</si>
  <si>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</si>
  <si>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</si>
  <si>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</si>
  <si>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</si>
  <si>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</si>
  <si>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</si>
  <si>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</si>
  <si>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</si>
  <si>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</si>
  <si>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</si>
  <si>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</si>
  <si>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</si>
  <si>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</si>
  <si>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</si>
  <si>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</si>
  <si>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</si>
  <si>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</si>
  <si>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</si>
  <si>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</si>
  <si>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</si>
  <si>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</si>
  <si>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</si>
  <si>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</si>
  <si>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</si>
  <si>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</si>
  <si>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</si>
  <si>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</si>
  <si>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</si>
  <si>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</si>
  <si>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</si>
  <si>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</si>
  <si>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</si>
  <si>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</si>
  <si>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</si>
  <si>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</si>
  <si>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</si>
  <si>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</si>
  <si>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</si>
  <si>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</si>
  <si>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</si>
  <si>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</si>
  <si>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</si>
  <si>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</si>
  <si>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</si>
  <si>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</si>
  <si>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</si>
  <si>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</si>
  <si>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</si>
  <si>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</si>
  <si>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</si>
  <si>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</si>
  <si>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</si>
  <si>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</si>
  <si>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</si>
  <si>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</si>
  <si>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</si>
  <si>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</si>
  <si>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</si>
  <si>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</si>
  <si>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</si>
  <si>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</si>
  <si>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</si>
  <si>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</si>
  <si>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</si>
  <si>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</si>
  <si>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</si>
  <si>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</si>
  <si>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</si>
  <si>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</si>
  <si>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</si>
  <si>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</si>
  <si>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</si>
  <si>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</si>
  <si>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</si>
  <si>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</si>
  <si>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</si>
  <si>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</si>
  <si>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</si>
  <si>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</si>
  <si>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</si>
  <si>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</si>
  <si>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</si>
  <si>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</si>
  <si>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</si>
  <si>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</si>
  <si>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</si>
  <si>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</si>
  <si>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</si>
  <si>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</si>
  <si>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</si>
  <si>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</si>
  <si>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</si>
  <si>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</si>
  <si>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</si>
  <si>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</si>
  <si>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</si>
  <si>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</si>
  <si>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</si>
  <si>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</si>
  <si>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</si>
  <si>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</si>
  <si>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</si>
  <si>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</si>
  <si>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</si>
  <si>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</si>
  <si>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</si>
  <si>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</si>
  <si>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</si>
  <si>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</si>
  <si>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</si>
  <si>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</si>
  <si>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</si>
  <si>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</si>
  <si>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</si>
  <si>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</si>
  <si>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</si>
  <si>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</si>
  <si>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</si>
  <si>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</si>
  <si>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</si>
  <si>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</si>
  <si>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</si>
  <si>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</si>
  <si>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</si>
  <si>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</si>
  <si>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</si>
  <si>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</si>
  <si>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</si>
  <si>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</si>
  <si>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</si>
  <si>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</si>
  <si>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</si>
  <si>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</si>
  <si>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</si>
  <si>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</si>
  <si>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</si>
  <si>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</si>
  <si>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</si>
  <si>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</si>
  <si>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</si>
  <si>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</si>
  <si>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</si>
  <si>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</si>
  <si>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</si>
  <si>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</si>
  <si>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</si>
  <si>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</si>
  <si>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</si>
  <si>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</si>
  <si>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</si>
  <si>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</si>
  <si>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</si>
  <si>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</si>
  <si>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</si>
  <si>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</si>
  <si>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</si>
  <si>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</si>
  <si>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</si>
  <si>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</si>
  <si>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</si>
  <si>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</si>
  <si>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</si>
  <si>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</si>
  <si>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</si>
  <si>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</si>
  <si>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</si>
  <si>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</si>
  <si>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</si>
  <si>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</si>
  <si>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</si>
  <si>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</si>
  <si>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</si>
  <si>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</si>
  <si>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</si>
  <si>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</si>
  <si>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</si>
  <si>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</si>
  <si>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</si>
  <si>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</si>
  <si>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</si>
  <si>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</si>
  <si>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</si>
  <si>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</si>
  <si>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</si>
  <si>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</si>
  <si>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</si>
  <si>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</si>
  <si>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</si>
  <si>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</si>
  <si>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</si>
  <si>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</si>
  <si>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</si>
  <si>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</si>
  <si>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</si>
  <si>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</si>
  <si>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</si>
  <si>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</si>
  <si>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</si>
  <si>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</si>
  <si>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</si>
  <si>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</si>
  <si>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</si>
  <si>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</si>
  <si>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</si>
  <si>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June Check - Number of Special Ed Deficit Payments</t>
  </si>
  <si>
    <t>Control is from the DE Payment file or the count of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</si>
</sst>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3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3185</v>
      </c>
      <c r="G10" s="22">
        <f>INDEX(Data[],MATCH($A10,Data[Dist],0),MATCH(G$4,Data[#Headers],0))</f>
        <v>918408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25681</v>
      </c>
      <c r="G24" s="22">
        <f>INDEX(Data[],MATCH($A24,Data[Dist],0),MATCH(G$4,Data[#Headers],0))</f>
        <v>1039690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75069</v>
      </c>
      <c r="G35" s="22">
        <f>INDEX(Data[],MATCH($A35,Data[Dist],0),MATCH(G$4,Data[#Headers],0))</f>
        <v>982962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851747</v>
      </c>
      <c r="G45" s="22">
        <f>INDEX(Data[],MATCH($A45,Data[Dist],0),MATCH(G$4,Data[#Headers],0))</f>
        <v>30816414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31961</v>
      </c>
      <c r="G47" s="22">
        <f>INDEX(Data[],MATCH($A47,Data[Dist],0),MATCH(G$4,Data[#Headers],0))</f>
        <v>1742145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3515</v>
      </c>
      <c r="G50" s="22">
        <f>INDEX(Data[],MATCH($A50,Data[Dist],0),MATCH(G$4,Data[#Headers],0))</f>
        <v>4620819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9152</v>
      </c>
      <c r="G97" s="22">
        <f>INDEX(Data[],MATCH($A97,Data[Dist],0),MATCH(G$4,Data[#Headers],0))</f>
        <v>2235045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13435</v>
      </c>
      <c r="G107" s="22">
        <f>INDEX(Data[],MATCH($A107,Data[Dist],0),MATCH(G$4,Data[#Headers],0))</f>
        <v>2522291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247789</v>
      </c>
      <c r="G117" s="22">
        <f>INDEX(Data[],MATCH($A117,Data[Dist],0),MATCH(G$4,Data[#Headers],0))</f>
        <v>13831162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18165</v>
      </c>
      <c r="G158" s="22">
        <f>INDEX(Data[],MATCH($A158,Data[Dist],0),MATCH(G$4,Data[#Headers],0))</f>
        <v>15671061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74351</v>
      </c>
      <c r="G163" s="22">
        <f>INDEX(Data[],MATCH($A163,Data[Dist],0),MATCH(G$4,Data[#Headers],0))</f>
        <v>2531615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27446</v>
      </c>
      <c r="G166" s="22">
        <f>INDEX(Data[],MATCH($A166,Data[Dist],0),MATCH(G$4,Data[#Headers],0))</f>
        <v>3358340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49524</v>
      </c>
      <c r="G167" s="22">
        <f>INDEX(Data[],MATCH($A167,Data[Dist],0),MATCH(G$4,Data[#Headers],0))</f>
        <v>14723349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136061</v>
      </c>
      <c r="G191" s="22">
        <f>INDEX(Data[],MATCH($A191,Data[Dist],0),MATCH(G$4,Data[#Headers],0))</f>
        <v>2378849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179638</v>
      </c>
      <c r="G196" s="22">
        <f>INDEX(Data[],MATCH($A196,Data[Dist],0),MATCH(G$4,Data[#Headers],0))</f>
        <v>2040819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3814</v>
      </c>
      <c r="G201" s="22">
        <f>INDEX(Data[],MATCH($A201,Data[Dist],0),MATCH(G$4,Data[#Headers],0))</f>
        <v>1196156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71924</v>
      </c>
      <c r="G205" s="22">
        <f>INDEX(Data[],MATCH($A205,Data[Dist],0),MATCH(G$4,Data[#Headers],0))</f>
        <v>1623942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42615</v>
      </c>
      <c r="G222" s="22">
        <f>INDEX(Data[],MATCH($A222,Data[Dist],0),MATCH(G$4,Data[#Headers],0))</f>
        <v>3013813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61251</v>
      </c>
      <c r="G233" s="22">
        <f>INDEX(Data[],MATCH($A233,Data[Dist],0),MATCH(G$4,Data[#Headers],0))</f>
        <v>41128350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208791</v>
      </c>
      <c r="G246" s="22">
        <f>INDEX(Data[],MATCH($A246,Data[Dist],0),MATCH(G$4,Data[#Headers],0))</f>
        <v>7369892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39420</v>
      </c>
      <c r="G267" s="22">
        <f>INDEX(Data[],MATCH($A267,Data[Dist],0),MATCH(G$4,Data[#Headers],0))</f>
        <v>2437766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225971</v>
      </c>
      <c r="G274" s="22">
        <f>INDEX(Data[],MATCH($A274,Data[Dist],0),MATCH(G$4,Data[#Headers],0))</f>
        <v>11400749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43379</v>
      </c>
      <c r="G319" s="22">
        <f>INDEX(Data[],MATCH($A319,Data[Dist],0),MATCH(G$4,Data[#Headers],0))</f>
        <v>9584550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2443884</v>
      </c>
      <c r="G333" s="24">
        <f>SUM(G6:G332)</f>
        <v>3336584441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665432</v>
      </c>
      <c r="I10" s="22">
        <f>INDEX(Data[],MATCH($A10,Data[Dist],0),MATCH(I$4,Data[#Headers],0))</f>
        <v>918408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661602</v>
      </c>
      <c r="I24" s="22">
        <f>INDEX(Data[],MATCH($A24,Data[Dist],0),MATCH(I$4,Data[#Headers],0))</f>
        <v>1039690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745327</v>
      </c>
      <c r="I35" s="22">
        <f>INDEX(Data[],MATCH($A35,Data[Dist],0),MATCH(I$4,Data[#Headers],0))</f>
        <v>982962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25766742</v>
      </c>
      <c r="I45" s="22">
        <f>INDEX(Data[],MATCH($A45,Data[Dist],0),MATCH(I$4,Data[#Headers],0))</f>
        <v>30816414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1344442</v>
      </c>
      <c r="I47" s="22">
        <f>INDEX(Data[],MATCH($A47,Data[Dist],0),MATCH(I$4,Data[#Headers],0))</f>
        <v>1742145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3713255</v>
      </c>
      <c r="I50" s="22">
        <f>INDEX(Data[],MATCH($A50,Data[Dist],0),MATCH(I$4,Data[#Headers],0))</f>
        <v>4620819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1665323</v>
      </c>
      <c r="I97" s="22">
        <f>INDEX(Data[],MATCH($A97,Data[Dist],0),MATCH(I$4,Data[#Headers],0))</f>
        <v>2235045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1917689</v>
      </c>
      <c r="I107" s="22">
        <f>INDEX(Data[],MATCH($A107,Data[Dist],0),MATCH(I$4,Data[#Headers],0))</f>
        <v>2522291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11272417</v>
      </c>
      <c r="I117" s="22">
        <f>INDEX(Data[],MATCH($A117,Data[Dist],0),MATCH(I$4,Data[#Headers],0))</f>
        <v>13831162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13200750</v>
      </c>
      <c r="I158" s="22">
        <f>INDEX(Data[],MATCH($A158,Data[Dist],0),MATCH(I$4,Data[#Headers],0))</f>
        <v>15671061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2053929</v>
      </c>
      <c r="I163" s="22">
        <f>INDEX(Data[],MATCH($A163,Data[Dist],0),MATCH(I$4,Data[#Headers],0))</f>
        <v>2531615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2560315</v>
      </c>
      <c r="I166" s="22">
        <f>INDEX(Data[],MATCH($A166,Data[Dist],0),MATCH(I$4,Data[#Headers],0))</f>
        <v>3358340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11896727</v>
      </c>
      <c r="I167" s="22">
        <f>INDEX(Data[],MATCH($A167,Data[Dist],0),MATCH(I$4,Data[#Headers],0))</f>
        <v>14723349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1919118</v>
      </c>
      <c r="I191" s="22">
        <f>INDEX(Data[],MATCH($A191,Data[Dist],0),MATCH(I$4,Data[#Headers],0))</f>
        <v>2378849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1412918</v>
      </c>
      <c r="I196" s="22">
        <f>INDEX(Data[],MATCH($A196,Data[Dist],0),MATCH(I$4,Data[#Headers],0))</f>
        <v>2040819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928862</v>
      </c>
      <c r="I201" s="22">
        <f>INDEX(Data[],MATCH($A201,Data[Dist],0),MATCH(I$4,Data[#Headers],0))</f>
        <v>1196156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1258490</v>
      </c>
      <c r="I205" s="22">
        <f>INDEX(Data[],MATCH($A205,Data[Dist],0),MATCH(I$4,Data[#Headers],0))</f>
        <v>1623942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2319194</v>
      </c>
      <c r="I222" s="22">
        <f>INDEX(Data[],MATCH($A222,Data[Dist],0),MATCH(I$4,Data[#Headers],0))</f>
        <v>3013813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34598430</v>
      </c>
      <c r="I233" s="22">
        <f>INDEX(Data[],MATCH($A233,Data[Dist],0),MATCH(I$4,Data[#Headers],0))</f>
        <v>41128350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5871915</v>
      </c>
      <c r="I246" s="22">
        <f>INDEX(Data[],MATCH($A246,Data[Dist],0),MATCH(I$4,Data[#Headers],0))</f>
        <v>7369892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1769301</v>
      </c>
      <c r="I267" s="22">
        <f>INDEX(Data[],MATCH($A267,Data[Dist],0),MATCH(I$4,Data[#Headers],0))</f>
        <v>2437766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9387816</v>
      </c>
      <c r="I274" s="22">
        <f>INDEX(Data[],MATCH($A274,Data[Dist],0),MATCH(I$4,Data[#Headers],0))</f>
        <v>11400749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7921434</v>
      </c>
      <c r="I319" s="22">
        <f>INDEX(Data[],MATCH($A319,Data[Dist],0),MATCH(I$4,Data[#Headers],0))</f>
        <v>9584550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2693587752</v>
      </c>
      <c r="I333" s="24">
        <f t="shared" si="0"/>
        <v>3336584441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3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(June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June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June</v>
      </c>
      <c r="H6" s="43" t="str">
        <f>Notes!$B$3</f>
        <v>Pay 3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3597101</v>
      </c>
      <c r="H7" s="22">
        <f>INDEX(Data[],MATCH($A7,Data[Dist],0),MATCH(H$6,Data[#Headers],0))-G7</f>
        <v>0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717338</v>
      </c>
      <c r="L7" s="22">
        <f>INDEX(Notes!$I$2:$N$11,MATCH(Notes!$B$2,Notes!$I$2:$I$11,0),6)*$E7</f>
        <v>1076007</v>
      </c>
      <c r="M7" s="22">
        <f>IF(Notes!$B$2="June",'Payment Total'!$F7,0)</f>
        <v>358668</v>
      </c>
      <c r="N7" s="22">
        <f>SUM(J7:M7)-G7</f>
        <v>0</v>
      </c>
      <c r="P7" s="21" t="s">
        <v>837</v>
      </c>
      <c r="Q7" s="21">
        <v>358668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INDEX($A$7:$H$333,MATCH($S7,$A$7:$A$333,0),6)-Q7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1859166</v>
      </c>
      <c r="H8" s="22">
        <f>INDEX(Data[],MATCH($A8,Data[Dist],0),MATCH(H$6,Data[#Headers],0))-G8</f>
        <v>0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370884</v>
      </c>
      <c r="L8" s="22">
        <f>INDEX(Notes!$I$2:$N$11,MATCH(Notes!$B$2,Notes!$I$2:$I$11,0),6)*$E8</f>
        <v>556329</v>
      </c>
      <c r="M8" s="22">
        <f>IF(Notes!$B$2="June",'Payment Total'!$F8,0)</f>
        <v>185441</v>
      </c>
      <c r="N8" s="22">
        <f t="shared" ref="N8:N71" si="0">SUM(J8:M8)-G8</f>
        <v>0</v>
      </c>
      <c r="P8" s="21" t="s">
        <v>838</v>
      </c>
      <c r="Q8" s="21">
        <v>185441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INDEX($A$7:$H$333,MATCH($S8,$A$7:$A$333,0),6)-Q8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14591204</v>
      </c>
      <c r="H9" s="22">
        <f>INDEX(Data[],MATCH($A9,Data[Dist],0),MATCH(H$6,Data[#Headers],0))-G9</f>
        <v>0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2911948</v>
      </c>
      <c r="L9" s="22">
        <f>INDEX(Notes!$I$2:$N$11,MATCH(Notes!$B$2,Notes!$I$2:$I$11,0),6)*$E9</f>
        <v>4367922</v>
      </c>
      <c r="M9" s="22">
        <f>IF(Notes!$B$2="June",'Payment Total'!$F9,0)</f>
        <v>1455974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3947484</v>
      </c>
      <c r="H10" s="22">
        <f>INDEX(Data[],MATCH($A10,Data[Dist],0),MATCH(H$6,Data[#Headers],0))-G10</f>
        <v>0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787794</v>
      </c>
      <c r="L10" s="22">
        <f>INDEX(Notes!$I$2:$N$11,MATCH(Notes!$B$2,Notes!$I$2:$I$11,0),6)*$E10</f>
        <v>1181691</v>
      </c>
      <c r="M10" s="22">
        <f>IF(Notes!$B$2="June",'Payment Total'!$F10,0)</f>
        <v>393895</v>
      </c>
      <c r="N10" s="22">
        <f t="shared" si="0"/>
        <v>0</v>
      </c>
      <c r="P10" s="21" t="s">
        <v>840</v>
      </c>
      <c r="Q10" s="21">
        <v>393895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91064</v>
      </c>
      <c r="F11" s="160">
        <f>INDEX(Data[],MATCH($A11,Data[Dist],0),MATCH(F$6,Data[#Headers],0))</f>
        <v>91064</v>
      </c>
      <c r="G11" s="22">
        <f>INDEX(Data[],MATCH($A11,Data[Dist],0),MATCH(G$6,Data[#Headers],0))</f>
        <v>918408</v>
      </c>
      <c r="H11" s="22">
        <f>INDEX(Data[],MATCH($A11,Data[Dist],0),MATCH(H$6,Data[#Headers],0))-G11</f>
        <v>0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183720</v>
      </c>
      <c r="L11" s="22">
        <f>INDEX(Notes!$I$2:$N$11,MATCH(Notes!$B$2,Notes!$I$2:$I$11,0),6)*$E11</f>
        <v>273192</v>
      </c>
      <c r="M11" s="22">
        <f>IF(Notes!$B$2="June",'Payment Total'!$F11,0)</f>
        <v>91064</v>
      </c>
      <c r="N11" s="22">
        <f t="shared" si="0"/>
        <v>0</v>
      </c>
      <c r="P11" s="21" t="s">
        <v>841</v>
      </c>
      <c r="Q11" s="21">
        <v>91064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8330676</v>
      </c>
      <c r="H12" s="22">
        <f>INDEX(Data[],MATCH($A12,Data[Dist],0),MATCH(H$6,Data[#Headers],0))-G12</f>
        <v>0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1662636</v>
      </c>
      <c r="L12" s="22">
        <f>INDEX(Notes!$I$2:$N$11,MATCH(Notes!$B$2,Notes!$I$2:$I$11,0),6)*$E12</f>
        <v>2493954</v>
      </c>
      <c r="M12" s="22">
        <f>IF(Notes!$B$2="June",'Payment Total'!$F12,0)</f>
        <v>831318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3137003</v>
      </c>
      <c r="H13" s="22">
        <f>INDEX(Data[],MATCH($A13,Data[Dist],0),MATCH(H$6,Data[#Headers],0))-G13</f>
        <v>0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625812</v>
      </c>
      <c r="L13" s="22">
        <f>INDEX(Notes!$I$2:$N$11,MATCH(Notes!$B$2,Notes!$I$2:$I$11,0),6)*$E13</f>
        <v>938718</v>
      </c>
      <c r="M13" s="22">
        <f>IF(Notes!$B$2="June",'Payment Total'!$F13,0)</f>
        <v>312905</v>
      </c>
      <c r="N13" s="22">
        <f t="shared" si="0"/>
        <v>0</v>
      </c>
      <c r="P13" s="21" t="s">
        <v>843</v>
      </c>
      <c r="Q13" s="21">
        <v>312905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1661483</v>
      </c>
      <c r="H14" s="22">
        <f>INDEX(Data[],MATCH($A14,Data[Dist],0),MATCH(H$6,Data[#Headers],0))-G14</f>
        <v>0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331438</v>
      </c>
      <c r="L14" s="22">
        <f>INDEX(Notes!$I$2:$N$11,MATCH(Notes!$B$2,Notes!$I$2:$I$11,0),6)*$E14</f>
        <v>497154</v>
      </c>
      <c r="M14" s="22">
        <f>IF(Notes!$B$2="June",'Payment Total'!$F14,0)</f>
        <v>165719</v>
      </c>
      <c r="N14" s="22">
        <f t="shared" si="0"/>
        <v>0</v>
      </c>
      <c r="P14" s="21" t="s">
        <v>844</v>
      </c>
      <c r="Q14" s="21">
        <v>165719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7941142</v>
      </c>
      <c r="H15" s="22">
        <f>INDEX(Data[],MATCH($A15,Data[Dist],0),MATCH(H$6,Data[#Headers],0))-G15</f>
        <v>0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1584248</v>
      </c>
      <c r="L15" s="22">
        <f>INDEX(Notes!$I$2:$N$11,MATCH(Notes!$B$2,Notes!$I$2:$I$11,0),6)*$E15</f>
        <v>2376375</v>
      </c>
      <c r="M15" s="22">
        <f>IF(Notes!$B$2="June",'Payment Total'!$F15,0)</f>
        <v>792123</v>
      </c>
      <c r="N15" s="22">
        <f t="shared" si="0"/>
        <v>0</v>
      </c>
      <c r="P15" s="21" t="s">
        <v>845</v>
      </c>
      <c r="Q15" s="21">
        <v>792123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6456980</v>
      </c>
      <c r="H16" s="22">
        <f>INDEX(Data[],MATCH($A16,Data[Dist],0),MATCH(H$6,Data[#Headers],0))-G16</f>
        <v>0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1288184</v>
      </c>
      <c r="L16" s="22">
        <f>INDEX(Notes!$I$2:$N$11,MATCH(Notes!$B$2,Notes!$I$2:$I$11,0),6)*$E16</f>
        <v>1932276</v>
      </c>
      <c r="M16" s="22">
        <f>IF(Notes!$B$2="June",'Payment Total'!$F16,0)</f>
        <v>644092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3549449</v>
      </c>
      <c r="H17" s="22">
        <f>INDEX(Data[],MATCH($A17,Data[Dist],0),MATCH(H$6,Data[#Headers],0))-G17</f>
        <v>0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708148</v>
      </c>
      <c r="L17" s="22">
        <f>INDEX(Notes!$I$2:$N$11,MATCH(Notes!$B$2,Notes!$I$2:$I$11,0),6)*$E17</f>
        <v>1062222</v>
      </c>
      <c r="M17" s="22">
        <f>IF(Notes!$B$2="June",'Payment Total'!$F17,0)</f>
        <v>354075</v>
      </c>
      <c r="N17" s="22">
        <f t="shared" si="0"/>
        <v>0</v>
      </c>
      <c r="P17" s="21" t="s">
        <v>847</v>
      </c>
      <c r="Q17" s="21">
        <v>354075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4844684</v>
      </c>
      <c r="H18" s="22">
        <f>INDEX(Data[],MATCH($A18,Data[Dist],0),MATCH(H$6,Data[#Headers],0))-G18</f>
        <v>0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966314</v>
      </c>
      <c r="L18" s="22">
        <f>INDEX(Notes!$I$2:$N$11,MATCH(Notes!$B$2,Notes!$I$2:$I$11,0),6)*$E18</f>
        <v>1449474</v>
      </c>
      <c r="M18" s="22">
        <f>IF(Notes!$B$2="June",'Payment Total'!$F18,0)</f>
        <v>483156</v>
      </c>
      <c r="N18" s="22">
        <f t="shared" si="0"/>
        <v>0</v>
      </c>
      <c r="P18" s="21" t="s">
        <v>848</v>
      </c>
      <c r="Q18" s="21">
        <v>483156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23024955</v>
      </c>
      <c r="H19" s="22">
        <f>INDEX(Data[],MATCH($A19,Data[Dist],0),MATCH(H$6,Data[#Headers],0))-G19</f>
        <v>0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4591258</v>
      </c>
      <c r="L19" s="22">
        <f>INDEX(Notes!$I$2:$N$11,MATCH(Notes!$B$2,Notes!$I$2:$I$11,0),6)*$E19</f>
        <v>6886884</v>
      </c>
      <c r="M19" s="22">
        <f>IF(Notes!$B$2="June",'Payment Total'!$F19,0)</f>
        <v>2295629</v>
      </c>
      <c r="N19" s="22">
        <f t="shared" si="0"/>
        <v>0</v>
      </c>
      <c r="P19" s="21" t="s">
        <v>849</v>
      </c>
      <c r="Q19" s="21">
        <v>2295629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8699372</v>
      </c>
      <c r="H20" s="22">
        <f>INDEX(Data[],MATCH($A20,Data[Dist],0),MATCH(H$6,Data[#Headers],0))-G20</f>
        <v>0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1735990</v>
      </c>
      <c r="L20" s="22">
        <f>INDEX(Notes!$I$2:$N$11,MATCH(Notes!$B$2,Notes!$I$2:$I$11,0),6)*$E20</f>
        <v>2603985</v>
      </c>
      <c r="M20" s="22">
        <f>IF(Notes!$B$2="June",'Payment Total'!$F20,0)</f>
        <v>867993</v>
      </c>
      <c r="N20" s="22">
        <f t="shared" si="0"/>
        <v>0</v>
      </c>
      <c r="P20" s="21" t="s">
        <v>850</v>
      </c>
      <c r="Q20" s="21">
        <v>867993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1499005</v>
      </c>
      <c r="H21" s="22">
        <f>INDEX(Data[],MATCH($A21,Data[Dist],0),MATCH(H$6,Data[#Headers],0))-G21</f>
        <v>0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299118</v>
      </c>
      <c r="L21" s="22">
        <f>INDEX(Notes!$I$2:$N$11,MATCH(Notes!$B$2,Notes!$I$2:$I$11,0),6)*$E21</f>
        <v>448677</v>
      </c>
      <c r="M21" s="22">
        <f>IF(Notes!$B$2="June",'Payment Total'!$F21,0)</f>
        <v>149558</v>
      </c>
      <c r="N21" s="22">
        <f t="shared" si="0"/>
        <v>0</v>
      </c>
      <c r="P21" s="21" t="s">
        <v>851</v>
      </c>
      <c r="Q21" s="21">
        <v>149558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81378870</v>
      </c>
      <c r="H22" s="22">
        <f>INDEX(Data[],MATCH($A22,Data[Dist],0),MATCH(H$6,Data[#Headers],0))-G22</f>
        <v>0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16237452</v>
      </c>
      <c r="L22" s="22">
        <f>INDEX(Notes!$I$2:$N$11,MATCH(Notes!$B$2,Notes!$I$2:$I$11,0),6)*$E22</f>
        <v>24356181</v>
      </c>
      <c r="M22" s="22">
        <f>IF(Notes!$B$2="June",'Payment Total'!$F22,0)</f>
        <v>8118725</v>
      </c>
      <c r="N22" s="22">
        <f t="shared" si="0"/>
        <v>0</v>
      </c>
      <c r="P22" s="26" t="s">
        <v>852</v>
      </c>
      <c r="Q22" s="26">
        <v>8118725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5615563</v>
      </c>
      <c r="H23" s="22">
        <f>INDEX(Data[],MATCH($A23,Data[Dist],0),MATCH(H$6,Data[#Headers],0))-G23</f>
        <v>0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1120618</v>
      </c>
      <c r="L23" s="22">
        <f>INDEX(Notes!$I$2:$N$11,MATCH(Notes!$B$2,Notes!$I$2:$I$11,0),6)*$E23</f>
        <v>1680924</v>
      </c>
      <c r="M23" s="22">
        <f>IF(Notes!$B$2="June",'Payment Total'!$F23,0)</f>
        <v>560309</v>
      </c>
      <c r="N23" s="22">
        <f t="shared" si="0"/>
        <v>0</v>
      </c>
      <c r="P23" s="26" t="s">
        <v>853</v>
      </c>
      <c r="Q23" s="26">
        <v>560309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1553443</v>
      </c>
      <c r="H24" s="22">
        <f>INDEX(Data[],MATCH($A24,Data[Dist],0),MATCH(H$6,Data[#Headers],0))-G24</f>
        <v>0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309458</v>
      </c>
      <c r="L24" s="22">
        <f>INDEX(Notes!$I$2:$N$11,MATCH(Notes!$B$2,Notes!$I$2:$I$11,0),6)*$E24</f>
        <v>464184</v>
      </c>
      <c r="M24" s="22">
        <f>IF(Notes!$B$2="June",'Payment Total'!$F24,0)</f>
        <v>154729</v>
      </c>
      <c r="N24" s="22">
        <f t="shared" si="0"/>
        <v>0</v>
      </c>
      <c r="P24" s="26" t="s">
        <v>854</v>
      </c>
      <c r="Q24" s="26">
        <v>154729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99690</v>
      </c>
      <c r="F25" s="160">
        <f>INDEX(Data[],MATCH($A25,Data[Dist],0),MATCH(F$6,Data[#Headers],0))</f>
        <v>99688</v>
      </c>
      <c r="G25" s="22">
        <f>INDEX(Data[],MATCH($A25,Data[Dist],0),MATCH(G$6,Data[#Headers],0))</f>
        <v>1039690</v>
      </c>
      <c r="H25" s="22">
        <f>INDEX(Data[],MATCH($A25,Data[Dist],0),MATCH(H$6,Data[#Headers],0))-G25</f>
        <v>0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212220</v>
      </c>
      <c r="L25" s="22">
        <f>INDEX(Notes!$I$2:$N$11,MATCH(Notes!$B$2,Notes!$I$2:$I$11,0),6)*$E25</f>
        <v>299070</v>
      </c>
      <c r="M25" s="22">
        <f>IF(Notes!$B$2="June",'Payment Total'!$F25,0)</f>
        <v>99688</v>
      </c>
      <c r="N25" s="22">
        <f t="shared" si="0"/>
        <v>0</v>
      </c>
      <c r="P25" s="26" t="s">
        <v>855</v>
      </c>
      <c r="Q25" s="26">
        <v>99688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9946842</v>
      </c>
      <c r="H26" s="22">
        <f>INDEX(Data[],MATCH($A26,Data[Dist],0),MATCH(H$6,Data[#Headers],0))-G26</f>
        <v>0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1985156</v>
      </c>
      <c r="L26" s="22">
        <f>INDEX(Notes!$I$2:$N$11,MATCH(Notes!$B$2,Notes!$I$2:$I$11,0),6)*$E26</f>
        <v>2977737</v>
      </c>
      <c r="M26" s="22">
        <f>IF(Notes!$B$2="June",'Payment Total'!$F26,0)</f>
        <v>992577</v>
      </c>
      <c r="N26" s="22">
        <f t="shared" si="0"/>
        <v>0</v>
      </c>
      <c r="P26" s="26" t="s">
        <v>856</v>
      </c>
      <c r="Q26" s="26">
        <v>992577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3284212</v>
      </c>
      <c r="H27" s="22">
        <f>INDEX(Data[],MATCH($A27,Data[Dist],0),MATCH(H$6,Data[#Headers],0))-G27</f>
        <v>0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655238</v>
      </c>
      <c r="L27" s="22">
        <f>INDEX(Notes!$I$2:$N$11,MATCH(Notes!$B$2,Notes!$I$2:$I$11,0),6)*$E27</f>
        <v>982860</v>
      </c>
      <c r="M27" s="22">
        <f>IF(Notes!$B$2="June",'Payment Total'!$F27,0)</f>
        <v>327618</v>
      </c>
      <c r="N27" s="22">
        <f t="shared" si="0"/>
        <v>0</v>
      </c>
      <c r="P27" s="26" t="s">
        <v>857</v>
      </c>
      <c r="Q27" s="26">
        <v>327618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3822249</v>
      </c>
      <c r="H28" s="22">
        <f>INDEX(Data[],MATCH($A28,Data[Dist],0),MATCH(H$6,Data[#Headers],0))-G28</f>
        <v>0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762106</v>
      </c>
      <c r="L28" s="22">
        <f>INDEX(Notes!$I$2:$N$11,MATCH(Notes!$B$2,Notes!$I$2:$I$11,0),6)*$E28</f>
        <v>1143159</v>
      </c>
      <c r="M28" s="22">
        <f>IF(Notes!$B$2="June",'Payment Total'!$F28,0)</f>
        <v>381052</v>
      </c>
      <c r="N28" s="22">
        <f t="shared" si="0"/>
        <v>0</v>
      </c>
      <c r="P28" s="26" t="s">
        <v>858</v>
      </c>
      <c r="Q28" s="26">
        <v>381052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12527882</v>
      </c>
      <c r="H29" s="22">
        <f>INDEX(Data[],MATCH($A29,Data[Dist],0),MATCH(H$6,Data[#Headers],0))-G29</f>
        <v>0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2500370</v>
      </c>
      <c r="L29" s="22">
        <f>INDEX(Notes!$I$2:$N$11,MATCH(Notes!$B$2,Notes!$I$2:$I$11,0),6)*$E29</f>
        <v>3750555</v>
      </c>
      <c r="M29" s="22">
        <f>IF(Notes!$B$2="June",'Payment Total'!$F29,0)</f>
        <v>1250185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2629951</v>
      </c>
      <c r="H30" s="22">
        <f>INDEX(Data[],MATCH($A30,Data[Dist],0),MATCH(H$6,Data[#Headers],0))-G30</f>
        <v>0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524890</v>
      </c>
      <c r="L30" s="22">
        <f>INDEX(Notes!$I$2:$N$11,MATCH(Notes!$B$2,Notes!$I$2:$I$11,0),6)*$E30</f>
        <v>787335</v>
      </c>
      <c r="M30" s="22">
        <f>IF(Notes!$B$2="June",'Payment Total'!$F30,0)</f>
        <v>262446</v>
      </c>
      <c r="N30" s="22">
        <f t="shared" si="0"/>
        <v>0</v>
      </c>
      <c r="P30" s="26" t="s">
        <v>860</v>
      </c>
      <c r="Q30" s="26">
        <v>262446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2673110</v>
      </c>
      <c r="H31" s="22">
        <f>INDEX(Data[],MATCH($A31,Data[Dist],0),MATCH(H$6,Data[#Headers],0))-G31</f>
        <v>0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533132</v>
      </c>
      <c r="L31" s="22">
        <f>INDEX(Notes!$I$2:$N$11,MATCH(Notes!$B$2,Notes!$I$2:$I$11,0),6)*$E31</f>
        <v>799698</v>
      </c>
      <c r="M31" s="22">
        <f>IF(Notes!$B$2="June",'Payment Total'!$F31,0)</f>
        <v>266564</v>
      </c>
      <c r="N31" s="22">
        <f t="shared" si="0"/>
        <v>0</v>
      </c>
      <c r="P31" s="26" t="s">
        <v>861</v>
      </c>
      <c r="Q31" s="26">
        <v>266564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3127187</v>
      </c>
      <c r="H32" s="22">
        <f>INDEX(Data[],MATCH($A32,Data[Dist],0),MATCH(H$6,Data[#Headers],0))-G32</f>
        <v>0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623946</v>
      </c>
      <c r="L32" s="22">
        <f>INDEX(Notes!$I$2:$N$11,MATCH(Notes!$B$2,Notes!$I$2:$I$11,0),6)*$E32</f>
        <v>935919</v>
      </c>
      <c r="M32" s="22">
        <f>IF(Notes!$B$2="June",'Payment Total'!$F32,0)</f>
        <v>311974</v>
      </c>
      <c r="N32" s="22">
        <f t="shared" si="0"/>
        <v>0</v>
      </c>
      <c r="P32" s="26" t="s">
        <v>862</v>
      </c>
      <c r="Q32" s="26">
        <v>311974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3092952</v>
      </c>
      <c r="H33" s="22">
        <f>INDEX(Data[],MATCH($A33,Data[Dist],0),MATCH(H$6,Data[#Headers],0))-G33</f>
        <v>0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617146</v>
      </c>
      <c r="L33" s="22">
        <f>INDEX(Notes!$I$2:$N$11,MATCH(Notes!$B$2,Notes!$I$2:$I$11,0),6)*$E33</f>
        <v>925722</v>
      </c>
      <c r="M33" s="22">
        <f>IF(Notes!$B$2="June",'Payment Total'!$F33,0)</f>
        <v>308572</v>
      </c>
      <c r="N33" s="22">
        <f t="shared" si="0"/>
        <v>0</v>
      </c>
      <c r="P33" s="26" t="s">
        <v>863</v>
      </c>
      <c r="Q33" s="26">
        <v>308572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3801424</v>
      </c>
      <c r="H34" s="22">
        <f>INDEX(Data[],MATCH($A34,Data[Dist],0),MATCH(H$6,Data[#Headers],0))-G34</f>
        <v>0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758376</v>
      </c>
      <c r="L34" s="22">
        <f>INDEX(Notes!$I$2:$N$11,MATCH(Notes!$B$2,Notes!$I$2:$I$11,0),6)*$E34</f>
        <v>1137564</v>
      </c>
      <c r="M34" s="22">
        <f>IF(Notes!$B$2="June",'Payment Total'!$F34,0)</f>
        <v>379188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4931173</v>
      </c>
      <c r="H35" s="22">
        <f>INDEX(Data[],MATCH($A35,Data[Dist],0),MATCH(H$6,Data[#Headers],0))-G35</f>
        <v>0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983920</v>
      </c>
      <c r="L35" s="22">
        <f>INDEX(Notes!$I$2:$N$11,MATCH(Notes!$B$2,Notes!$I$2:$I$11,0),6)*$E35</f>
        <v>1475877</v>
      </c>
      <c r="M35" s="22">
        <f>IF(Notes!$B$2="June",'Payment Total'!$F35,0)</f>
        <v>491960</v>
      </c>
      <c r="N35" s="22">
        <f t="shared" si="0"/>
        <v>0</v>
      </c>
      <c r="P35" s="26" t="s">
        <v>865</v>
      </c>
      <c r="Q35" s="26">
        <v>491960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86753</v>
      </c>
      <c r="F36" s="160">
        <f>INDEX(Data[],MATCH($A36,Data[Dist],0),MATCH(F$6,Data[#Headers],0))</f>
        <v>86751</v>
      </c>
      <c r="G36" s="22">
        <f>INDEX(Data[],MATCH($A36,Data[Dist],0),MATCH(G$6,Data[#Headers],0))</f>
        <v>982962</v>
      </c>
      <c r="H36" s="22">
        <f>INDEX(Data[],MATCH($A36,Data[Dist],0),MATCH(H$6,Data[#Headers],0))-G36</f>
        <v>0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211040</v>
      </c>
      <c r="L36" s="22">
        <f>INDEX(Notes!$I$2:$N$11,MATCH(Notes!$B$2,Notes!$I$2:$I$11,0),6)*$E36</f>
        <v>260259</v>
      </c>
      <c r="M36" s="22">
        <f>IF(Notes!$B$2="June",'Payment Total'!$F36,0)</f>
        <v>86751</v>
      </c>
      <c r="N36" s="22">
        <f t="shared" si="0"/>
        <v>0</v>
      </c>
      <c r="P36" s="26" t="s">
        <v>866</v>
      </c>
      <c r="Q36" s="26">
        <v>86751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9100867</v>
      </c>
      <c r="H37" s="22">
        <f>INDEX(Data[],MATCH($A37,Data[Dist],0),MATCH(H$6,Data[#Headers],0))-G37</f>
        <v>0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1815546</v>
      </c>
      <c r="L37" s="22">
        <f>INDEX(Notes!$I$2:$N$11,MATCH(Notes!$B$2,Notes!$I$2:$I$11,0),6)*$E37</f>
        <v>2723319</v>
      </c>
      <c r="M37" s="22">
        <f>IF(Notes!$B$2="June",'Payment Total'!$F37,0)</f>
        <v>907774</v>
      </c>
      <c r="N37" s="22">
        <f t="shared" si="0"/>
        <v>0</v>
      </c>
      <c r="P37" s="26" t="s">
        <v>867</v>
      </c>
      <c r="Q37" s="26">
        <v>907774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26490729</v>
      </c>
      <c r="H38" s="22">
        <f>INDEX(Data[],MATCH($A38,Data[Dist],0),MATCH(H$6,Data[#Headers],0))-G38</f>
        <v>0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5285760</v>
      </c>
      <c r="L38" s="22">
        <f>INDEX(Notes!$I$2:$N$11,MATCH(Notes!$B$2,Notes!$I$2:$I$11,0),6)*$E38</f>
        <v>7928637</v>
      </c>
      <c r="M38" s="22">
        <f>IF(Notes!$B$2="June",'Payment Total'!$F38,0)</f>
        <v>2642880</v>
      </c>
      <c r="N38" s="22">
        <f t="shared" si="0"/>
        <v>0</v>
      </c>
      <c r="P38" s="26" t="s">
        <v>868</v>
      </c>
      <c r="Q38" s="26">
        <v>2642880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4734615</v>
      </c>
      <c r="H39" s="22">
        <f>INDEX(Data[],MATCH($A39,Data[Dist],0),MATCH(H$6,Data[#Headers],0))-G39</f>
        <v>0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944274</v>
      </c>
      <c r="L39" s="22">
        <f>INDEX(Notes!$I$2:$N$11,MATCH(Notes!$B$2,Notes!$I$2:$I$11,0),6)*$E39</f>
        <v>1416411</v>
      </c>
      <c r="M39" s="22">
        <f>IF(Notes!$B$2="June",'Payment Total'!$F39,0)</f>
        <v>472138</v>
      </c>
      <c r="N39" s="22">
        <f t="shared" si="0"/>
        <v>0</v>
      </c>
      <c r="P39" s="26" t="s">
        <v>869</v>
      </c>
      <c r="Q39" s="26">
        <v>472138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17463154</v>
      </c>
      <c r="H40" s="22">
        <f>INDEX(Data[],MATCH($A40,Data[Dist],0),MATCH(H$6,Data[#Headers],0))-G40</f>
        <v>0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3485208</v>
      </c>
      <c r="L40" s="22">
        <f>INDEX(Notes!$I$2:$N$11,MATCH(Notes!$B$2,Notes!$I$2:$I$11,0),6)*$E40</f>
        <v>5227812</v>
      </c>
      <c r="M40" s="22">
        <f>IF(Notes!$B$2="June",'Payment Total'!$F40,0)</f>
        <v>1742602</v>
      </c>
      <c r="N40" s="22">
        <f t="shared" si="0"/>
        <v>0</v>
      </c>
      <c r="P40" s="26" t="s">
        <v>870</v>
      </c>
      <c r="Q40" s="26">
        <v>1742602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15379942</v>
      </c>
      <c r="H41" s="22">
        <f>INDEX(Data[],MATCH($A41,Data[Dist],0),MATCH(H$6,Data[#Headers],0))-G41</f>
        <v>0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3069800</v>
      </c>
      <c r="L41" s="22">
        <f>INDEX(Notes!$I$2:$N$11,MATCH(Notes!$B$2,Notes!$I$2:$I$11,0),6)*$E41</f>
        <v>4604703</v>
      </c>
      <c r="M41" s="22">
        <f>IF(Notes!$B$2="June",'Payment Total'!$F41,0)</f>
        <v>1534899</v>
      </c>
      <c r="N41" s="22">
        <f t="shared" si="0"/>
        <v>0</v>
      </c>
      <c r="P41" s="26" t="s">
        <v>871</v>
      </c>
      <c r="Q41" s="26">
        <v>1534899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3875257</v>
      </c>
      <c r="H42" s="22">
        <f>INDEX(Data[],MATCH($A42,Data[Dist],0),MATCH(H$6,Data[#Headers],0))-G42</f>
        <v>0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773300</v>
      </c>
      <c r="L42" s="22">
        <f>INDEX(Notes!$I$2:$N$11,MATCH(Notes!$B$2,Notes!$I$2:$I$11,0),6)*$E42</f>
        <v>1159947</v>
      </c>
      <c r="M42" s="22">
        <f>IF(Notes!$B$2="June",'Payment Total'!$F42,0)</f>
        <v>386650</v>
      </c>
      <c r="N42" s="22">
        <f t="shared" si="0"/>
        <v>0</v>
      </c>
      <c r="P42" s="26" t="s">
        <v>872</v>
      </c>
      <c r="Q42" s="26">
        <v>386650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3213523</v>
      </c>
      <c r="H43" s="22">
        <f>INDEX(Data[],MATCH($A43,Data[Dist],0),MATCH(H$6,Data[#Headers],0))-G43</f>
        <v>0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640978</v>
      </c>
      <c r="L43" s="22">
        <f>INDEX(Notes!$I$2:$N$11,MATCH(Notes!$B$2,Notes!$I$2:$I$11,0),6)*$E43</f>
        <v>961467</v>
      </c>
      <c r="M43" s="22">
        <f>IF(Notes!$B$2="June",'Payment Total'!$F43,0)</f>
        <v>320490</v>
      </c>
      <c r="N43" s="22">
        <f t="shared" si="0"/>
        <v>0</v>
      </c>
      <c r="P43" s="26" t="s">
        <v>873</v>
      </c>
      <c r="Q43" s="26">
        <v>320490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3249762</v>
      </c>
      <c r="H44" s="22">
        <f>INDEX(Data[],MATCH($A44,Data[Dist],0),MATCH(H$6,Data[#Headers],0))-G44</f>
        <v>0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648324</v>
      </c>
      <c r="L44" s="22">
        <f>INDEX(Notes!$I$2:$N$11,MATCH(Notes!$B$2,Notes!$I$2:$I$11,0),6)*$E44</f>
        <v>972486</v>
      </c>
      <c r="M44" s="22">
        <f>IF(Notes!$B$2="June",'Payment Total'!$F44,0)</f>
        <v>324160</v>
      </c>
      <c r="N44" s="22">
        <f t="shared" si="0"/>
        <v>0</v>
      </c>
      <c r="P44" s="26" t="s">
        <v>874</v>
      </c>
      <c r="Q44" s="26">
        <v>324160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2138953</v>
      </c>
      <c r="H45" s="22">
        <f>INDEX(Data[],MATCH($A45,Data[Dist],0),MATCH(H$6,Data[#Headers],0))-G45</f>
        <v>0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426432</v>
      </c>
      <c r="L45" s="22">
        <f>INDEX(Notes!$I$2:$N$11,MATCH(Notes!$B$2,Notes!$I$2:$I$11,0),6)*$E45</f>
        <v>639645</v>
      </c>
      <c r="M45" s="22">
        <f>IF(Notes!$B$2="June",'Payment Total'!$F45,0)</f>
        <v>213216</v>
      </c>
      <c r="N45" s="22">
        <f t="shared" si="0"/>
        <v>0</v>
      </c>
      <c r="P45" s="26" t="s">
        <v>875</v>
      </c>
      <c r="Q45" s="26">
        <v>213216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2947882</v>
      </c>
      <c r="F46" s="160">
        <f>INDEX(Data[],MATCH($A46,Data[Dist],0),MATCH(F$6,Data[#Headers],0))</f>
        <v>2947880</v>
      </c>
      <c r="G46" s="22">
        <f>INDEX(Data[],MATCH($A46,Data[Dist],0),MATCH(G$6,Data[#Headers],0))</f>
        <v>30816414</v>
      </c>
      <c r="H46" s="22">
        <f>INDEX(Data[],MATCH($A46,Data[Dist],0),MATCH(H$6,Data[#Headers],0))-G46</f>
        <v>0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6321636</v>
      </c>
      <c r="L46" s="22">
        <f>INDEX(Notes!$I$2:$N$11,MATCH(Notes!$B$2,Notes!$I$2:$I$11,0),6)*$E46</f>
        <v>8843646</v>
      </c>
      <c r="M46" s="22">
        <f>IF(Notes!$B$2="June",'Payment Total'!$F46,0)</f>
        <v>2947880</v>
      </c>
      <c r="N46" s="22">
        <f t="shared" si="0"/>
        <v>0</v>
      </c>
      <c r="P46" s="26" t="s">
        <v>876</v>
      </c>
      <c r="Q46" s="26">
        <v>2947880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1677449</v>
      </c>
      <c r="H47" s="22">
        <f>INDEX(Data[],MATCH($A47,Data[Dist],0),MATCH(H$6,Data[#Headers],0))-G47</f>
        <v>0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334062</v>
      </c>
      <c r="L47" s="22">
        <f>INDEX(Notes!$I$2:$N$11,MATCH(Notes!$B$2,Notes!$I$2:$I$11,0),6)*$E47</f>
        <v>501093</v>
      </c>
      <c r="M47" s="22">
        <f>IF(Notes!$B$2="June",'Payment Total'!$F47,0)</f>
        <v>167030</v>
      </c>
      <c r="N47" s="22">
        <f t="shared" si="0"/>
        <v>0</v>
      </c>
      <c r="P47" s="26" t="s">
        <v>877</v>
      </c>
      <c r="Q47" s="26">
        <v>167030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169007</v>
      </c>
      <c r="F48" s="160">
        <f>INDEX(Data[],MATCH($A48,Data[Dist],0),MATCH(F$6,Data[#Headers],0))</f>
        <v>169008</v>
      </c>
      <c r="G48" s="22">
        <f>INDEX(Data[],MATCH($A48,Data[Dist],0),MATCH(G$6,Data[#Headers],0))</f>
        <v>1742145</v>
      </c>
      <c r="H48" s="22">
        <f>INDEX(Data[],MATCH($A48,Data[Dist],0),MATCH(H$6,Data[#Headers],0))-G48</f>
        <v>0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353996</v>
      </c>
      <c r="L48" s="22">
        <f>INDEX(Notes!$I$2:$N$11,MATCH(Notes!$B$2,Notes!$I$2:$I$11,0),6)*$E48</f>
        <v>507021</v>
      </c>
      <c r="M48" s="22">
        <f>IF(Notes!$B$2="June",'Payment Total'!$F48,0)</f>
        <v>169008</v>
      </c>
      <c r="N48" s="22">
        <f t="shared" si="0"/>
        <v>0</v>
      </c>
      <c r="P48" s="26" t="s">
        <v>878</v>
      </c>
      <c r="Q48" s="26">
        <v>169008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2485140</v>
      </c>
      <c r="H49" s="22">
        <f>INDEX(Data[],MATCH($A49,Data[Dist],0),MATCH(H$6,Data[#Headers],0))-G49</f>
        <v>0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495850</v>
      </c>
      <c r="L49" s="22">
        <f>INDEX(Notes!$I$2:$N$11,MATCH(Notes!$B$2,Notes!$I$2:$I$11,0),6)*$E49</f>
        <v>743778</v>
      </c>
      <c r="M49" s="22">
        <f>IF(Notes!$B$2="June",'Payment Total'!$F49,0)</f>
        <v>247924</v>
      </c>
      <c r="N49" s="22">
        <f t="shared" si="0"/>
        <v>0</v>
      </c>
      <c r="P49" s="26" t="s">
        <v>879</v>
      </c>
      <c r="Q49" s="26">
        <v>247924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5452828</v>
      </c>
      <c r="H50" s="22">
        <f>INDEX(Data[],MATCH($A50,Data[Dist],0),MATCH(H$6,Data[#Headers],0))-G50</f>
        <v>0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1087978</v>
      </c>
      <c r="L50" s="22">
        <f>INDEX(Notes!$I$2:$N$11,MATCH(Notes!$B$2,Notes!$I$2:$I$11,0),6)*$E50</f>
        <v>1631967</v>
      </c>
      <c r="M50" s="22">
        <f>IF(Notes!$B$2="June",'Payment Total'!$F50,0)</f>
        <v>543987</v>
      </c>
      <c r="N50" s="22">
        <f t="shared" si="0"/>
        <v>0</v>
      </c>
      <c r="P50" s="26" t="s">
        <v>880</v>
      </c>
      <c r="Q50" s="26">
        <v>543987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460665</v>
      </c>
      <c r="F51" s="160">
        <f>INDEX(Data[],MATCH($A51,Data[Dist],0),MATCH(F$6,Data[#Headers],0))</f>
        <v>460664</v>
      </c>
      <c r="G51" s="22">
        <f>INDEX(Data[],MATCH($A51,Data[Dist],0),MATCH(G$6,Data[#Headers],0))</f>
        <v>4620819</v>
      </c>
      <c r="H51" s="22">
        <f>INDEX(Data[],MATCH($A51,Data[Dist],0),MATCH(H$6,Data[#Headers],0))-G51</f>
        <v>0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923088</v>
      </c>
      <c r="L51" s="22">
        <f>INDEX(Notes!$I$2:$N$11,MATCH(Notes!$B$2,Notes!$I$2:$I$11,0),6)*$E51</f>
        <v>1381995</v>
      </c>
      <c r="M51" s="22">
        <f>IF(Notes!$B$2="June",'Payment Total'!$F51,0)</f>
        <v>460664</v>
      </c>
      <c r="N51" s="22">
        <f t="shared" si="0"/>
        <v>0</v>
      </c>
      <c r="P51" s="26" t="s">
        <v>881</v>
      </c>
      <c r="Q51" s="26">
        <v>460664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15503748</v>
      </c>
      <c r="H52" s="22">
        <f>INDEX(Data[],MATCH($A52,Data[Dist],0),MATCH(H$6,Data[#Headers],0))-G52</f>
        <v>0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3094690</v>
      </c>
      <c r="L52" s="22">
        <f>INDEX(Notes!$I$2:$N$11,MATCH(Notes!$B$2,Notes!$I$2:$I$11,0),6)*$E52</f>
        <v>4642038</v>
      </c>
      <c r="M52" s="22">
        <f>IF(Notes!$B$2="June",'Payment Total'!$F52,0)</f>
        <v>1547344</v>
      </c>
      <c r="N52" s="22">
        <f t="shared" si="0"/>
        <v>0</v>
      </c>
      <c r="P52" s="26" t="s">
        <v>882</v>
      </c>
      <c r="Q52" s="26">
        <v>1547344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9562091</v>
      </c>
      <c r="H53" s="22">
        <f>INDEX(Data[],MATCH($A53,Data[Dist],0),MATCH(H$6,Data[#Headers],0))-G53</f>
        <v>0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1907302</v>
      </c>
      <c r="L53" s="22">
        <f>INDEX(Notes!$I$2:$N$11,MATCH(Notes!$B$2,Notes!$I$2:$I$11,0),6)*$E53</f>
        <v>2860950</v>
      </c>
      <c r="M53" s="22">
        <f>IF(Notes!$B$2="June",'Payment Total'!$F53,0)</f>
        <v>953651</v>
      </c>
      <c r="N53" s="22">
        <f t="shared" si="0"/>
        <v>0</v>
      </c>
      <c r="P53" s="26" t="s">
        <v>883</v>
      </c>
      <c r="Q53" s="26">
        <v>953651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37449754</v>
      </c>
      <c r="H54" s="22">
        <f>INDEX(Data[],MATCH($A54,Data[Dist],0),MATCH(H$6,Data[#Headers],0))-G54</f>
        <v>0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7472904</v>
      </c>
      <c r="L54" s="22">
        <f>INDEX(Notes!$I$2:$N$11,MATCH(Notes!$B$2,Notes!$I$2:$I$11,0),6)*$E54</f>
        <v>11209359</v>
      </c>
      <c r="M54" s="22">
        <f>IF(Notes!$B$2="June",'Payment Total'!$F54,0)</f>
        <v>3736451</v>
      </c>
      <c r="N54" s="22">
        <f t="shared" si="0"/>
        <v>0</v>
      </c>
      <c r="P54" s="26" t="s">
        <v>884</v>
      </c>
      <c r="Q54" s="26">
        <v>3736451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112933818</v>
      </c>
      <c r="H55" s="22">
        <f>INDEX(Data[],MATCH($A55,Data[Dist],0),MATCH(H$6,Data[#Headers],0))-G55</f>
        <v>0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22537496</v>
      </c>
      <c r="L55" s="22">
        <f>INDEX(Notes!$I$2:$N$11,MATCH(Notes!$B$2,Notes!$I$2:$I$11,0),6)*$E55</f>
        <v>33806247</v>
      </c>
      <c r="M55" s="22">
        <f>IF(Notes!$B$2="June",'Payment Total'!$F55,0)</f>
        <v>11268747</v>
      </c>
      <c r="N55" s="22">
        <f t="shared" si="0"/>
        <v>0</v>
      </c>
      <c r="P55" s="26" t="s">
        <v>885</v>
      </c>
      <c r="Q55" s="26">
        <v>11268747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9301471</v>
      </c>
      <c r="H56" s="22">
        <f>INDEX(Data[],MATCH($A56,Data[Dist],0),MATCH(H$6,Data[#Headers],0))-G56</f>
        <v>0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1856450</v>
      </c>
      <c r="L56" s="22">
        <f>INDEX(Notes!$I$2:$N$11,MATCH(Notes!$B$2,Notes!$I$2:$I$11,0),6)*$E56</f>
        <v>2784675</v>
      </c>
      <c r="M56" s="22">
        <f>IF(Notes!$B$2="June",'Payment Total'!$F56,0)</f>
        <v>928226</v>
      </c>
      <c r="N56" s="22">
        <f t="shared" si="0"/>
        <v>0</v>
      </c>
      <c r="P56" s="26" t="s">
        <v>886</v>
      </c>
      <c r="Q56" s="26">
        <v>928226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10494134</v>
      </c>
      <c r="H57" s="22">
        <f>INDEX(Data[],MATCH($A57,Data[Dist],0),MATCH(H$6,Data[#Headers],0))-G57</f>
        <v>0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2094768</v>
      </c>
      <c r="L57" s="22">
        <f>INDEX(Notes!$I$2:$N$11,MATCH(Notes!$B$2,Notes!$I$2:$I$11,0),6)*$E57</f>
        <v>3142152</v>
      </c>
      <c r="M57" s="22">
        <f>IF(Notes!$B$2="June",'Payment Total'!$F57,0)</f>
        <v>1047382</v>
      </c>
      <c r="N57" s="22">
        <f t="shared" si="0"/>
        <v>0</v>
      </c>
      <c r="P57" s="26" t="s">
        <v>887</v>
      </c>
      <c r="Q57" s="26">
        <v>1047382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4859211</v>
      </c>
      <c r="H58" s="22">
        <f>INDEX(Data[],MATCH($A58,Data[Dist],0),MATCH(H$6,Data[#Headers],0))-G58</f>
        <v>0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969460</v>
      </c>
      <c r="L58" s="22">
        <f>INDEX(Notes!$I$2:$N$11,MATCH(Notes!$B$2,Notes!$I$2:$I$11,0),6)*$E58</f>
        <v>1454190</v>
      </c>
      <c r="M58" s="22">
        <f>IF(Notes!$B$2="June",'Payment Total'!$F58,0)</f>
        <v>484729</v>
      </c>
      <c r="N58" s="22">
        <f t="shared" si="0"/>
        <v>0</v>
      </c>
      <c r="P58" s="26" t="s">
        <v>888</v>
      </c>
      <c r="Q58" s="26">
        <v>484729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2763824</v>
      </c>
      <c r="H59" s="22">
        <f>INDEX(Data[],MATCH($A59,Data[Dist],0),MATCH(H$6,Data[#Headers],0))-G59</f>
        <v>0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551426</v>
      </c>
      <c r="L59" s="22">
        <f>INDEX(Notes!$I$2:$N$11,MATCH(Notes!$B$2,Notes!$I$2:$I$11,0),6)*$E59</f>
        <v>827139</v>
      </c>
      <c r="M59" s="22">
        <f>IF(Notes!$B$2="June",'Payment Total'!$F59,0)</f>
        <v>275711</v>
      </c>
      <c r="N59" s="22">
        <f t="shared" si="0"/>
        <v>0</v>
      </c>
      <c r="P59" s="26" t="s">
        <v>889</v>
      </c>
      <c r="Q59" s="26">
        <v>275711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9944735</v>
      </c>
      <c r="H60" s="22">
        <f>INDEX(Data[],MATCH($A60,Data[Dist],0),MATCH(H$6,Data[#Headers],0))-G60</f>
        <v>0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1984474</v>
      </c>
      <c r="L60" s="22">
        <f>INDEX(Notes!$I$2:$N$11,MATCH(Notes!$B$2,Notes!$I$2:$I$11,0),6)*$E60</f>
        <v>2976708</v>
      </c>
      <c r="M60" s="22">
        <f>IF(Notes!$B$2="June",'Payment Total'!$F60,0)</f>
        <v>992237</v>
      </c>
      <c r="N60" s="22">
        <f t="shared" si="0"/>
        <v>0</v>
      </c>
      <c r="P60" s="26" t="s">
        <v>890</v>
      </c>
      <c r="Q60" s="26">
        <v>992237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3260557</v>
      </c>
      <c r="H61" s="22">
        <f>INDEX(Data[],MATCH($A61,Data[Dist],0),MATCH(H$6,Data[#Headers],0))-G61</f>
        <v>0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650688</v>
      </c>
      <c r="L61" s="22">
        <f>INDEX(Notes!$I$2:$N$11,MATCH(Notes!$B$2,Notes!$I$2:$I$11,0),6)*$E61</f>
        <v>976032</v>
      </c>
      <c r="M61" s="22">
        <f>IF(Notes!$B$2="June",'Payment Total'!$F61,0)</f>
        <v>325345</v>
      </c>
      <c r="N61" s="22">
        <f t="shared" si="0"/>
        <v>0</v>
      </c>
      <c r="P61" s="26" t="s">
        <v>891</v>
      </c>
      <c r="Q61" s="26">
        <v>325345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5283614</v>
      </c>
      <c r="H62" s="22">
        <f>INDEX(Data[],MATCH($A62,Data[Dist],0),MATCH(H$6,Data[#Headers],0))-G62</f>
        <v>0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1054752</v>
      </c>
      <c r="L62" s="22">
        <f>INDEX(Notes!$I$2:$N$11,MATCH(Notes!$B$2,Notes!$I$2:$I$11,0),6)*$E62</f>
        <v>1582128</v>
      </c>
      <c r="M62" s="22">
        <f>IF(Notes!$B$2="June",'Payment Total'!$F62,0)</f>
        <v>527374</v>
      </c>
      <c r="N62" s="22">
        <f t="shared" si="0"/>
        <v>0</v>
      </c>
      <c r="P62" s="26" t="s">
        <v>892</v>
      </c>
      <c r="Q62" s="26">
        <v>527374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4925356</v>
      </c>
      <c r="H63" s="22">
        <f>INDEX(Data[],MATCH($A63,Data[Dist],0),MATCH(H$6,Data[#Headers],0))-G63</f>
        <v>0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982746</v>
      </c>
      <c r="L63" s="22">
        <f>INDEX(Notes!$I$2:$N$11,MATCH(Notes!$B$2,Notes!$I$2:$I$11,0),6)*$E63</f>
        <v>1474119</v>
      </c>
      <c r="M63" s="22">
        <f>IF(Notes!$B$2="June",'Payment Total'!$F63,0)</f>
        <v>491371</v>
      </c>
      <c r="N63" s="22">
        <f t="shared" si="0"/>
        <v>0</v>
      </c>
      <c r="P63" s="26" t="s">
        <v>893</v>
      </c>
      <c r="Q63" s="26">
        <v>491371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9245571</v>
      </c>
      <c r="H64" s="22">
        <f>INDEX(Data[],MATCH($A64,Data[Dist],0),MATCH(H$6,Data[#Headers],0))-G64</f>
        <v>0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1845278</v>
      </c>
      <c r="L64" s="22">
        <f>INDEX(Notes!$I$2:$N$11,MATCH(Notes!$B$2,Notes!$I$2:$I$11,0),6)*$E64</f>
        <v>2767917</v>
      </c>
      <c r="M64" s="22">
        <f>IF(Notes!$B$2="June",'Payment Total'!$F64,0)</f>
        <v>922640</v>
      </c>
      <c r="N64" s="22">
        <f t="shared" si="0"/>
        <v>0</v>
      </c>
      <c r="P64" s="26" t="s">
        <v>894</v>
      </c>
      <c r="Q64" s="26">
        <v>922640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10950334</v>
      </c>
      <c r="H65" s="22">
        <f>INDEX(Data[],MATCH($A65,Data[Dist],0),MATCH(H$6,Data[#Headers],0))-G65</f>
        <v>0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2185306</v>
      </c>
      <c r="L65" s="22">
        <f>INDEX(Notes!$I$2:$N$11,MATCH(Notes!$B$2,Notes!$I$2:$I$11,0),6)*$E65</f>
        <v>3277959</v>
      </c>
      <c r="M65" s="22">
        <f>IF(Notes!$B$2="June",'Payment Total'!$F65,0)</f>
        <v>1092653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1555217</v>
      </c>
      <c r="H66" s="22">
        <f>INDEX(Data[],MATCH($A66,Data[Dist],0),MATCH(H$6,Data[#Headers],0))-G66</f>
        <v>0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310200</v>
      </c>
      <c r="L66" s="22">
        <f>INDEX(Notes!$I$2:$N$11,MATCH(Notes!$B$2,Notes!$I$2:$I$11,0),6)*$E66</f>
        <v>465297</v>
      </c>
      <c r="M66" s="22">
        <f>IF(Notes!$B$2="June",'Payment Total'!$F66,0)</f>
        <v>155100</v>
      </c>
      <c r="N66" s="22">
        <f t="shared" si="0"/>
        <v>0</v>
      </c>
      <c r="P66" s="26" t="s">
        <v>896</v>
      </c>
      <c r="Q66" s="26">
        <v>155100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7438434</v>
      </c>
      <c r="H67" s="22">
        <f>INDEX(Data[],MATCH($A67,Data[Dist],0),MATCH(H$6,Data[#Headers],0))-G67</f>
        <v>0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1484510</v>
      </c>
      <c r="L67" s="22">
        <f>INDEX(Notes!$I$2:$N$11,MATCH(Notes!$B$2,Notes!$I$2:$I$11,0),6)*$E67</f>
        <v>2226765</v>
      </c>
      <c r="M67" s="22">
        <f>IF(Notes!$B$2="June",'Payment Total'!$F67,0)</f>
        <v>742255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6681000</v>
      </c>
      <c r="H68" s="22">
        <f>INDEX(Data[],MATCH($A68,Data[Dist],0),MATCH(H$6,Data[#Headers],0))-G68</f>
        <v>0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1333234</v>
      </c>
      <c r="L68" s="22">
        <f>INDEX(Notes!$I$2:$N$11,MATCH(Notes!$B$2,Notes!$I$2:$I$11,0),6)*$E68</f>
        <v>1999854</v>
      </c>
      <c r="M68" s="22">
        <f>IF(Notes!$B$2="June",'Payment Total'!$F68,0)</f>
        <v>666616</v>
      </c>
      <c r="N68" s="22">
        <f t="shared" si="0"/>
        <v>0</v>
      </c>
      <c r="P68" s="26" t="s">
        <v>898</v>
      </c>
      <c r="Q68" s="26">
        <v>666616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6078520</v>
      </c>
      <c r="H69" s="22">
        <f>INDEX(Data[],MATCH($A69,Data[Dist],0),MATCH(H$6,Data[#Headers],0))-G69</f>
        <v>0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1212686</v>
      </c>
      <c r="L69" s="22">
        <f>INDEX(Notes!$I$2:$N$11,MATCH(Notes!$B$2,Notes!$I$2:$I$11,0),6)*$E69</f>
        <v>1819032</v>
      </c>
      <c r="M69" s="22">
        <f>IF(Notes!$B$2="June",'Payment Total'!$F69,0)</f>
        <v>606342</v>
      </c>
      <c r="N69" s="22">
        <f t="shared" si="0"/>
        <v>0</v>
      </c>
      <c r="P69" s="26" t="s">
        <v>899</v>
      </c>
      <c r="Q69" s="26">
        <v>606342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10709792</v>
      </c>
      <c r="H70" s="22">
        <f>INDEX(Data[],MATCH($A70,Data[Dist],0),MATCH(H$6,Data[#Headers],0))-G70</f>
        <v>0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2137648</v>
      </c>
      <c r="L70" s="22">
        <f>INDEX(Notes!$I$2:$N$11,MATCH(Notes!$B$2,Notes!$I$2:$I$11,0),6)*$E70</f>
        <v>3206472</v>
      </c>
      <c r="M70" s="22">
        <f>IF(Notes!$B$2="June",'Payment Total'!$F70,0)</f>
        <v>1068824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2044013</v>
      </c>
      <c r="H71" s="22">
        <f>INDEX(Data[],MATCH($A71,Data[Dist],0),MATCH(H$6,Data[#Headers],0))-G71</f>
        <v>0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407926</v>
      </c>
      <c r="L71" s="22">
        <f>INDEX(Notes!$I$2:$N$11,MATCH(Notes!$B$2,Notes!$I$2:$I$11,0),6)*$E71</f>
        <v>611889</v>
      </c>
      <c r="M71" s="22">
        <f>IF(Notes!$B$2="June",'Payment Total'!$F71,0)</f>
        <v>203962</v>
      </c>
      <c r="N71" s="22">
        <f t="shared" si="0"/>
        <v>0</v>
      </c>
      <c r="P71" s="26" t="s">
        <v>901</v>
      </c>
      <c r="Q71" s="26">
        <v>203962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1168710</v>
      </c>
      <c r="H72" s="22">
        <f>INDEX(Data[],MATCH($A72,Data[Dist],0),MATCH(H$6,Data[#Headers],0))-G72</f>
        <v>0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232842</v>
      </c>
      <c r="L72" s="22">
        <f>INDEX(Notes!$I$2:$N$11,MATCH(Notes!$B$2,Notes!$I$2:$I$11,0),6)*$E72</f>
        <v>349263</v>
      </c>
      <c r="M72" s="22">
        <f>IF(Notes!$B$2="June",'Payment Total'!$F72,0)</f>
        <v>116421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INDEX($A$7:$H$333,MATCH($S72,$A$7:$A$333,0),6)-Q72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17784200</v>
      </c>
      <c r="H73" s="22">
        <f>INDEX(Data[],MATCH($A73,Data[Dist],0),MATCH(H$6,Data[#Headers],0))-G73</f>
        <v>0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3548270</v>
      </c>
      <c r="L73" s="22">
        <f>INDEX(Notes!$I$2:$N$11,MATCH(Notes!$B$2,Notes!$I$2:$I$11,0),6)*$E73</f>
        <v>5322408</v>
      </c>
      <c r="M73" s="22">
        <f>IF(Notes!$B$2="June",'Payment Total'!$F73,0)</f>
        <v>1774134</v>
      </c>
      <c r="N73" s="22">
        <f t="shared" si="4"/>
        <v>0</v>
      </c>
      <c r="P73" s="26" t="s">
        <v>903</v>
      </c>
      <c r="Q73" s="26">
        <v>1774134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5558708</v>
      </c>
      <c r="H74" s="22">
        <f>INDEX(Data[],MATCH($A74,Data[Dist],0),MATCH(H$6,Data[#Headers],0))-G74</f>
        <v>0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1108106</v>
      </c>
      <c r="L74" s="22">
        <f>INDEX(Notes!$I$2:$N$11,MATCH(Notes!$B$2,Notes!$I$2:$I$11,0),6)*$E74</f>
        <v>1662159</v>
      </c>
      <c r="M74" s="22">
        <f>IF(Notes!$B$2="June",'Payment Total'!$F74,0)</f>
        <v>554051</v>
      </c>
      <c r="N74" s="22">
        <f t="shared" si="4"/>
        <v>0</v>
      </c>
      <c r="P74" s="26" t="s">
        <v>904</v>
      </c>
      <c r="Q74" s="26">
        <v>554051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30070320</v>
      </c>
      <c r="H75" s="22">
        <f>INDEX(Data[],MATCH($A75,Data[Dist],0),MATCH(H$6,Data[#Headers],0))-G75</f>
        <v>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6003000</v>
      </c>
      <c r="L75" s="22">
        <f>INDEX(Notes!$I$2:$N$11,MATCH(Notes!$B$2,Notes!$I$2:$I$11,0),6)*$E75</f>
        <v>9004500</v>
      </c>
      <c r="M75" s="22">
        <f>IF(Notes!$B$2="June",'Payment Total'!$F75,0)</f>
        <v>3001500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5039251</v>
      </c>
      <c r="H76" s="22">
        <f>INDEX(Data[],MATCH($A76,Data[Dist],0),MATCH(H$6,Data[#Headers],0))-G76</f>
        <v>0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1005626</v>
      </c>
      <c r="L76" s="22">
        <f>INDEX(Notes!$I$2:$N$11,MATCH(Notes!$B$2,Notes!$I$2:$I$11,0),6)*$E76</f>
        <v>1508436</v>
      </c>
      <c r="M76" s="22">
        <f>IF(Notes!$B$2="June",'Payment Total'!$F76,0)</f>
        <v>502813</v>
      </c>
      <c r="N76" s="22">
        <f t="shared" si="4"/>
        <v>0</v>
      </c>
      <c r="P76" s="26" t="s">
        <v>906</v>
      </c>
      <c r="Q76" s="26">
        <v>502813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32188203</v>
      </c>
      <c r="H77" s="22">
        <f>INDEX(Data[],MATCH($A77,Data[Dist],0),MATCH(H$6,Data[#Headers],0))-G77</f>
        <v>0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6421926</v>
      </c>
      <c r="L77" s="22">
        <f>INDEX(Notes!$I$2:$N$11,MATCH(Notes!$B$2,Notes!$I$2:$I$11,0),6)*$E77</f>
        <v>9632889</v>
      </c>
      <c r="M77" s="22">
        <f>IF(Notes!$B$2="June",'Payment Total'!$F77,0)</f>
        <v>3210964</v>
      </c>
      <c r="N77" s="22">
        <f t="shared" si="4"/>
        <v>0</v>
      </c>
      <c r="P77" s="26" t="s">
        <v>907</v>
      </c>
      <c r="Q77" s="26">
        <v>3210964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3061891</v>
      </c>
      <c r="H78" s="22">
        <f>INDEX(Data[],MATCH($A78,Data[Dist],0),MATCH(H$6,Data[#Headers],0))-G78</f>
        <v>0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610950</v>
      </c>
      <c r="L78" s="22">
        <f>INDEX(Notes!$I$2:$N$11,MATCH(Notes!$B$2,Notes!$I$2:$I$11,0),6)*$E78</f>
        <v>916425</v>
      </c>
      <c r="M78" s="22">
        <f>IF(Notes!$B$2="June",'Payment Total'!$F78,0)</f>
        <v>305476</v>
      </c>
      <c r="N78" s="22">
        <f t="shared" si="4"/>
        <v>0</v>
      </c>
      <c r="P78" s="26" t="s">
        <v>908</v>
      </c>
      <c r="Q78" s="26">
        <v>305476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2483477</v>
      </c>
      <c r="H79" s="22">
        <f>INDEX(Data[],MATCH($A79,Data[Dist],0),MATCH(H$6,Data[#Headers],0))-G79</f>
        <v>0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495220</v>
      </c>
      <c r="L79" s="22">
        <f>INDEX(Notes!$I$2:$N$11,MATCH(Notes!$B$2,Notes!$I$2:$I$11,0),6)*$E79</f>
        <v>742827</v>
      </c>
      <c r="M79" s="22">
        <f>IF(Notes!$B$2="June",'Payment Total'!$F79,0)</f>
        <v>247610</v>
      </c>
      <c r="N79" s="22">
        <f t="shared" si="4"/>
        <v>0</v>
      </c>
      <c r="P79" s="26" t="s">
        <v>909</v>
      </c>
      <c r="Q79" s="26">
        <v>247610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5594880</v>
      </c>
      <c r="H80" s="22">
        <f>INDEX(Data[],MATCH($A80,Data[Dist],0),MATCH(H$6,Data[#Headers],0))-G80</f>
        <v>0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1116658</v>
      </c>
      <c r="L80" s="22">
        <f>INDEX(Notes!$I$2:$N$11,MATCH(Notes!$B$2,Notes!$I$2:$I$11,0),6)*$E80</f>
        <v>1674990</v>
      </c>
      <c r="M80" s="22">
        <f>IF(Notes!$B$2="June",'Payment Total'!$F80,0)</f>
        <v>558328</v>
      </c>
      <c r="N80" s="22">
        <f t="shared" si="4"/>
        <v>0</v>
      </c>
      <c r="P80" s="26" t="s">
        <v>910</v>
      </c>
      <c r="Q80" s="26">
        <v>558328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2785340</v>
      </c>
      <c r="H81" s="22">
        <f>INDEX(Data[],MATCH($A81,Data[Dist],0),MATCH(H$6,Data[#Headers],0))-G81</f>
        <v>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555760</v>
      </c>
      <c r="L81" s="22">
        <f>INDEX(Notes!$I$2:$N$11,MATCH(Notes!$B$2,Notes!$I$2:$I$11,0),6)*$E81</f>
        <v>833640</v>
      </c>
      <c r="M81" s="22">
        <f>IF(Notes!$B$2="June",'Payment Total'!$F81,0)</f>
        <v>277880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2175190</v>
      </c>
      <c r="H82" s="22">
        <f>INDEX(Data[],MATCH($A82,Data[Dist],0),MATCH(H$6,Data[#Headers],0))-G82</f>
        <v>0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433776</v>
      </c>
      <c r="L82" s="22">
        <f>INDEX(Notes!$I$2:$N$11,MATCH(Notes!$B$2,Notes!$I$2:$I$11,0),6)*$E82</f>
        <v>650664</v>
      </c>
      <c r="M82" s="22">
        <f>IF(Notes!$B$2="June",'Payment Total'!$F82,0)</f>
        <v>216886</v>
      </c>
      <c r="N82" s="22">
        <f t="shared" si="4"/>
        <v>0</v>
      </c>
      <c r="P82" s="26" t="s">
        <v>912</v>
      </c>
      <c r="Q82" s="26">
        <v>216886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71910049</v>
      </c>
      <c r="H83" s="22">
        <f>INDEX(Data[],MATCH($A83,Data[Dist],0),MATCH(H$6,Data[#Headers],0))-G83</f>
        <v>0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14355400</v>
      </c>
      <c r="L83" s="22">
        <f>INDEX(Notes!$I$2:$N$11,MATCH(Notes!$B$2,Notes!$I$2:$I$11,0),6)*$E83</f>
        <v>21533100</v>
      </c>
      <c r="M83" s="22">
        <f>IF(Notes!$B$2="June",'Payment Total'!$F83,0)</f>
        <v>7177701</v>
      </c>
      <c r="N83" s="22">
        <f t="shared" si="4"/>
        <v>0</v>
      </c>
      <c r="P83" s="26" t="s">
        <v>913</v>
      </c>
      <c r="Q83" s="26">
        <v>7177701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9944383</v>
      </c>
      <c r="H84" s="22">
        <f>INDEX(Data[],MATCH($A84,Data[Dist],0),MATCH(H$6,Data[#Headers],0))-G84</f>
        <v>0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1984582</v>
      </c>
      <c r="L84" s="22">
        <f>INDEX(Notes!$I$2:$N$11,MATCH(Notes!$B$2,Notes!$I$2:$I$11,0),6)*$E84</f>
        <v>2976873</v>
      </c>
      <c r="M84" s="22">
        <f>IF(Notes!$B$2="June",'Payment Total'!$F84,0)</f>
        <v>992292</v>
      </c>
      <c r="N84" s="22">
        <f t="shared" si="4"/>
        <v>0</v>
      </c>
      <c r="P84" s="26" t="s">
        <v>914</v>
      </c>
      <c r="Q84" s="26">
        <v>992292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22532040</v>
      </c>
      <c r="H85" s="22">
        <f>INDEX(Data[],MATCH($A85,Data[Dist],0),MATCH(H$6,Data[#Headers],0))-G85</f>
        <v>0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4496014</v>
      </c>
      <c r="L85" s="22">
        <f>INDEX(Notes!$I$2:$N$11,MATCH(Notes!$B$2,Notes!$I$2:$I$11,0),6)*$E85</f>
        <v>6744021</v>
      </c>
      <c r="M85" s="22">
        <f>IF(Notes!$B$2="June",'Payment Total'!$F85,0)</f>
        <v>2248005</v>
      </c>
      <c r="N85" s="22">
        <f t="shared" si="4"/>
        <v>0</v>
      </c>
      <c r="P85" s="26" t="s">
        <v>915</v>
      </c>
      <c r="Q85" s="26">
        <v>2248005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3201787</v>
      </c>
      <c r="H86" s="22">
        <f>INDEX(Data[],MATCH($A86,Data[Dist],0),MATCH(H$6,Data[#Headers],0))-G86</f>
        <v>0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638922</v>
      </c>
      <c r="L86" s="22">
        <f>INDEX(Notes!$I$2:$N$11,MATCH(Notes!$B$2,Notes!$I$2:$I$11,0),6)*$E86</f>
        <v>958380</v>
      </c>
      <c r="M86" s="22">
        <f>IF(Notes!$B$2="June",'Payment Total'!$F86,0)</f>
        <v>319461</v>
      </c>
      <c r="N86" s="22">
        <f t="shared" si="4"/>
        <v>0</v>
      </c>
      <c r="P86" s="26" t="s">
        <v>916</v>
      </c>
      <c r="Q86" s="26">
        <v>319461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105269327</v>
      </c>
      <c r="H87" s="22">
        <f>INDEX(Data[],MATCH($A87,Data[Dist],0),MATCH(H$6,Data[#Headers],0))-G87</f>
        <v>0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21009724</v>
      </c>
      <c r="L87" s="22">
        <f>INDEX(Notes!$I$2:$N$11,MATCH(Notes!$B$2,Notes!$I$2:$I$11,0),6)*$E87</f>
        <v>31514586</v>
      </c>
      <c r="M87" s="22">
        <f>IF(Notes!$B$2="June",'Payment Total'!$F87,0)</f>
        <v>10504861</v>
      </c>
      <c r="N87" s="22">
        <f t="shared" si="4"/>
        <v>0</v>
      </c>
      <c r="P87" s="26" t="s">
        <v>917</v>
      </c>
      <c r="Q87" s="26">
        <v>10504861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7868051</v>
      </c>
      <c r="H88" s="22">
        <f>INDEX(Data[],MATCH($A88,Data[Dist],0),MATCH(H$6,Data[#Headers],0))-G88</f>
        <v>0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1569990</v>
      </c>
      <c r="L88" s="22">
        <f>INDEX(Notes!$I$2:$N$11,MATCH(Notes!$B$2,Notes!$I$2:$I$11,0),6)*$E88</f>
        <v>2354982</v>
      </c>
      <c r="M88" s="22">
        <f>IF(Notes!$B$2="June",'Payment Total'!$F88,0)</f>
        <v>784995</v>
      </c>
      <c r="N88" s="22">
        <f t="shared" si="4"/>
        <v>0</v>
      </c>
      <c r="P88" s="26" t="s">
        <v>918</v>
      </c>
      <c r="Q88" s="26">
        <v>784995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8921876</v>
      </c>
      <c r="H89" s="22">
        <f>INDEX(Data[],MATCH($A89,Data[Dist],0),MATCH(H$6,Data[#Headers],0))-G89</f>
        <v>0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1779688</v>
      </c>
      <c r="L89" s="22">
        <f>INDEX(Notes!$I$2:$N$11,MATCH(Notes!$B$2,Notes!$I$2:$I$11,0),6)*$E89</f>
        <v>2669532</v>
      </c>
      <c r="M89" s="22">
        <f>IF(Notes!$B$2="June",'Payment Total'!$F89,0)</f>
        <v>889844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1289760</v>
      </c>
      <c r="H90" s="22">
        <f>INDEX(Data[],MATCH($A90,Data[Dist],0),MATCH(H$6,Data[#Headers],0))-G90</f>
        <v>0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257370</v>
      </c>
      <c r="L90" s="22">
        <f>INDEX(Notes!$I$2:$N$11,MATCH(Notes!$B$2,Notes!$I$2:$I$11,0),6)*$E90</f>
        <v>386058</v>
      </c>
      <c r="M90" s="22">
        <f>IF(Notes!$B$2="June",'Payment Total'!$F90,0)</f>
        <v>128684</v>
      </c>
      <c r="N90" s="22">
        <f t="shared" si="4"/>
        <v>0</v>
      </c>
      <c r="P90" s="26" t="s">
        <v>920</v>
      </c>
      <c r="Q90" s="26">
        <v>128684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17133461</v>
      </c>
      <c r="H91" s="22">
        <f>INDEX(Data[],MATCH($A91,Data[Dist],0),MATCH(H$6,Data[#Headers],0))-G91</f>
        <v>0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3420430</v>
      </c>
      <c r="L91" s="22">
        <f>INDEX(Notes!$I$2:$N$11,MATCH(Notes!$B$2,Notes!$I$2:$I$11,0),6)*$E91</f>
        <v>5130645</v>
      </c>
      <c r="M91" s="22">
        <f>IF(Notes!$B$2="June",'Payment Total'!$F91,0)</f>
        <v>1710214</v>
      </c>
      <c r="N91" s="22">
        <f t="shared" si="4"/>
        <v>0</v>
      </c>
      <c r="P91" s="26" t="s">
        <v>921</v>
      </c>
      <c r="Q91" s="26">
        <v>1710214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6242078</v>
      </c>
      <c r="H92" s="22">
        <f>INDEX(Data[],MATCH($A92,Data[Dist],0),MATCH(H$6,Data[#Headers],0))-G92</f>
        <v>0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1245770</v>
      </c>
      <c r="L92" s="22">
        <f>INDEX(Notes!$I$2:$N$11,MATCH(Notes!$B$2,Notes!$I$2:$I$11,0),6)*$E92</f>
        <v>1868655</v>
      </c>
      <c r="M92" s="22">
        <f>IF(Notes!$B$2="June",'Payment Total'!$F92,0)</f>
        <v>622885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253801472</v>
      </c>
      <c r="H93" s="22">
        <f>INDEX(Data[],MATCH($A93,Data[Dist],0),MATCH(H$6,Data[#Headers],0))-G93</f>
        <v>0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50665278</v>
      </c>
      <c r="L93" s="22">
        <f>INDEX(Notes!$I$2:$N$11,MATCH(Notes!$B$2,Notes!$I$2:$I$11,0),6)*$E93</f>
        <v>75997920</v>
      </c>
      <c r="M93" s="22">
        <f>IF(Notes!$B$2="June",'Payment Total'!$F93,0)</f>
        <v>25332638</v>
      </c>
      <c r="N93" s="22">
        <f t="shared" si="4"/>
        <v>0</v>
      </c>
      <c r="P93" s="26" t="s">
        <v>923</v>
      </c>
      <c r="Q93" s="26">
        <v>25332638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876596</v>
      </c>
      <c r="H94" s="22">
        <f>INDEX(Data[],MATCH($A94,Data[Dist],0),MATCH(H$6,Data[#Headers],0))-G94</f>
        <v>0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174986</v>
      </c>
      <c r="L94" s="22">
        <f>INDEX(Notes!$I$2:$N$11,MATCH(Notes!$B$2,Notes!$I$2:$I$11,0),6)*$E94</f>
        <v>262479</v>
      </c>
      <c r="M94" s="22">
        <f>IF(Notes!$B$2="June",'Payment Total'!$F94,0)</f>
        <v>87491</v>
      </c>
      <c r="N94" s="22">
        <f t="shared" si="4"/>
        <v>0</v>
      </c>
      <c r="P94" s="26" t="s">
        <v>924</v>
      </c>
      <c r="Q94" s="26">
        <v>87491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6064565</v>
      </c>
      <c r="H95" s="22">
        <f>INDEX(Data[],MATCH($A95,Data[Dist],0),MATCH(H$6,Data[#Headers],0))-G95</f>
        <v>0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1210232</v>
      </c>
      <c r="L95" s="22">
        <f>INDEX(Notes!$I$2:$N$11,MATCH(Notes!$B$2,Notes!$I$2:$I$11,0),6)*$E95</f>
        <v>1815345</v>
      </c>
      <c r="M95" s="22">
        <f>IF(Notes!$B$2="June",'Payment Total'!$F95,0)</f>
        <v>605116</v>
      </c>
      <c r="N95" s="22">
        <f t="shared" si="4"/>
        <v>0</v>
      </c>
      <c r="P95" s="26" t="s">
        <v>925</v>
      </c>
      <c r="Q95" s="26">
        <v>605116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72237839</v>
      </c>
      <c r="H96" s="22">
        <f>INDEX(Data[],MATCH($A96,Data[Dist],0),MATCH(H$6,Data[#Headers],0))-G96</f>
        <v>0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14416574</v>
      </c>
      <c r="L96" s="22">
        <f>INDEX(Notes!$I$2:$N$11,MATCH(Notes!$B$2,Notes!$I$2:$I$11,0),6)*$E96</f>
        <v>21624858</v>
      </c>
      <c r="M96" s="22">
        <f>IF(Notes!$B$2="June",'Payment Total'!$F96,0)</f>
        <v>7208287</v>
      </c>
      <c r="N96" s="22">
        <f t="shared" si="4"/>
        <v>0</v>
      </c>
      <c r="P96" s="26" t="s">
        <v>926</v>
      </c>
      <c r="Q96" s="26">
        <v>7208287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2511127</v>
      </c>
      <c r="H97" s="22">
        <f>INDEX(Data[],MATCH($A97,Data[Dist],0),MATCH(H$6,Data[#Headers],0))-G97</f>
        <v>0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501058</v>
      </c>
      <c r="L97" s="22">
        <f>INDEX(Notes!$I$2:$N$11,MATCH(Notes!$B$2,Notes!$I$2:$I$11,0),6)*$E97</f>
        <v>751587</v>
      </c>
      <c r="M97" s="22">
        <f>IF(Notes!$B$2="June",'Payment Total'!$F97,0)</f>
        <v>250530</v>
      </c>
      <c r="N97" s="22">
        <f t="shared" si="4"/>
        <v>0</v>
      </c>
      <c r="P97" s="26" t="s">
        <v>927</v>
      </c>
      <c r="Q97" s="26">
        <v>250530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221524</v>
      </c>
      <c r="F98" s="160">
        <f>INDEX(Data[],MATCH($A98,Data[Dist],0),MATCH(F$6,Data[#Headers],0))</f>
        <v>221525</v>
      </c>
      <c r="G98" s="22">
        <f>INDEX(Data[],MATCH($A98,Data[Dist],0),MATCH(G$6,Data[#Headers],0))</f>
        <v>2235045</v>
      </c>
      <c r="H98" s="22">
        <f>INDEX(Data[],MATCH($A98,Data[Dist],0),MATCH(H$6,Data[#Headers],0))-G98</f>
        <v>0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447624</v>
      </c>
      <c r="L98" s="22">
        <f>INDEX(Notes!$I$2:$N$11,MATCH(Notes!$B$2,Notes!$I$2:$I$11,0),6)*$E98</f>
        <v>664572</v>
      </c>
      <c r="M98" s="22">
        <f>IF(Notes!$B$2="June",'Payment Total'!$F98,0)</f>
        <v>221525</v>
      </c>
      <c r="N98" s="22">
        <f t="shared" si="4"/>
        <v>0</v>
      </c>
      <c r="P98" s="26" t="s">
        <v>928</v>
      </c>
      <c r="Q98" s="26">
        <v>221525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3274261</v>
      </c>
      <c r="H99" s="22">
        <f>INDEX(Data[],MATCH($A99,Data[Dist],0),MATCH(H$6,Data[#Headers],0))-G99</f>
        <v>0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653226</v>
      </c>
      <c r="L99" s="22">
        <f>INDEX(Notes!$I$2:$N$11,MATCH(Notes!$B$2,Notes!$I$2:$I$11,0),6)*$E99</f>
        <v>979839</v>
      </c>
      <c r="M99" s="22">
        <f>IF(Notes!$B$2="June",'Payment Total'!$F99,0)</f>
        <v>326612</v>
      </c>
      <c r="N99" s="22">
        <f t="shared" si="4"/>
        <v>0</v>
      </c>
      <c r="P99" s="26" t="s">
        <v>929</v>
      </c>
      <c r="Q99" s="26">
        <v>326612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6342695</v>
      </c>
      <c r="H100" s="22">
        <f>INDEX(Data[],MATCH($A100,Data[Dist],0),MATCH(H$6,Data[#Headers],0))-G100</f>
        <v>0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1265498</v>
      </c>
      <c r="L100" s="22">
        <f>INDEX(Notes!$I$2:$N$11,MATCH(Notes!$B$2,Notes!$I$2:$I$11,0),6)*$E100</f>
        <v>1898244</v>
      </c>
      <c r="M100" s="22">
        <f>IF(Notes!$B$2="June",'Payment Total'!$F100,0)</f>
        <v>632749</v>
      </c>
      <c r="N100" s="22">
        <f t="shared" si="4"/>
        <v>0</v>
      </c>
      <c r="P100" s="26" t="s">
        <v>930</v>
      </c>
      <c r="Q100" s="26">
        <v>632749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7453830</v>
      </c>
      <c r="H101" s="22">
        <f>INDEX(Data[],MATCH($A101,Data[Dist],0),MATCH(H$6,Data[#Headers],0))-G101</f>
        <v>0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1487788</v>
      </c>
      <c r="L101" s="22">
        <f>INDEX(Notes!$I$2:$N$11,MATCH(Notes!$B$2,Notes!$I$2:$I$11,0),6)*$E101</f>
        <v>2231685</v>
      </c>
      <c r="M101" s="22">
        <f>IF(Notes!$B$2="June",'Payment Total'!$F101,0)</f>
        <v>743893</v>
      </c>
      <c r="N101" s="22">
        <f t="shared" si="4"/>
        <v>0</v>
      </c>
      <c r="P101" s="26" t="s">
        <v>931</v>
      </c>
      <c r="Q101" s="26">
        <v>743893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3805835</v>
      </c>
      <c r="H102" s="22">
        <f>INDEX(Data[],MATCH($A102,Data[Dist],0),MATCH(H$6,Data[#Headers],0))-G102</f>
        <v>0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759388</v>
      </c>
      <c r="L102" s="22">
        <f>INDEX(Notes!$I$2:$N$11,MATCH(Notes!$B$2,Notes!$I$2:$I$11,0),6)*$E102</f>
        <v>1139082</v>
      </c>
      <c r="M102" s="22">
        <f>IF(Notes!$B$2="June",'Payment Total'!$F102,0)</f>
        <v>379693</v>
      </c>
      <c r="N102" s="22">
        <f t="shared" si="4"/>
        <v>0</v>
      </c>
      <c r="P102" s="26" t="s">
        <v>932</v>
      </c>
      <c r="Q102" s="26">
        <v>379693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3816133</v>
      </c>
      <c r="H103" s="22">
        <f>INDEX(Data[],MATCH($A103,Data[Dist],0),MATCH(H$6,Data[#Headers],0))-G103</f>
        <v>0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761536</v>
      </c>
      <c r="L103" s="22">
        <f>INDEX(Notes!$I$2:$N$11,MATCH(Notes!$B$2,Notes!$I$2:$I$11,0),6)*$E103</f>
        <v>1142301</v>
      </c>
      <c r="M103" s="22">
        <f>IF(Notes!$B$2="June",'Payment Total'!$F103,0)</f>
        <v>380768</v>
      </c>
      <c r="N103" s="22">
        <f t="shared" si="4"/>
        <v>0</v>
      </c>
      <c r="P103" s="26" t="s">
        <v>933</v>
      </c>
      <c r="Q103" s="26">
        <v>380768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3748012</v>
      </c>
      <c r="H104" s="22">
        <f>INDEX(Data[],MATCH($A104,Data[Dist],0),MATCH(H$6,Data[#Headers],0))-G104</f>
        <v>0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747890</v>
      </c>
      <c r="L104" s="22">
        <f>INDEX(Notes!$I$2:$N$11,MATCH(Notes!$B$2,Notes!$I$2:$I$11,0),6)*$E104</f>
        <v>1121838</v>
      </c>
      <c r="M104" s="22">
        <f>IF(Notes!$B$2="June",'Payment Total'!$F104,0)</f>
        <v>373944</v>
      </c>
      <c r="N104" s="22">
        <f t="shared" si="4"/>
        <v>0</v>
      </c>
      <c r="P104" s="26" t="s">
        <v>934</v>
      </c>
      <c r="Q104" s="26">
        <v>373944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3575994</v>
      </c>
      <c r="H105" s="22">
        <f>INDEX(Data[],MATCH($A105,Data[Dist],0),MATCH(H$6,Data[#Headers],0))-G105</f>
        <v>0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713722</v>
      </c>
      <c r="L105" s="22">
        <f>INDEX(Notes!$I$2:$N$11,MATCH(Notes!$B$2,Notes!$I$2:$I$11,0),6)*$E105</f>
        <v>1070583</v>
      </c>
      <c r="M105" s="22">
        <f>IF(Notes!$B$2="June",'Payment Total'!$F105,0)</f>
        <v>356861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1913554</v>
      </c>
      <c r="H106" s="22">
        <f>INDEX(Data[],MATCH($A106,Data[Dist],0),MATCH(H$6,Data[#Headers],0))-G106</f>
        <v>0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381700</v>
      </c>
      <c r="L106" s="22">
        <f>INDEX(Notes!$I$2:$N$11,MATCH(Notes!$B$2,Notes!$I$2:$I$11,0),6)*$E106</f>
        <v>572550</v>
      </c>
      <c r="M106" s="22">
        <f>IF(Notes!$B$2="June",'Payment Total'!$F106,0)</f>
        <v>190848</v>
      </c>
      <c r="N106" s="22">
        <f t="shared" si="4"/>
        <v>0</v>
      </c>
      <c r="P106" s="26" t="s">
        <v>936</v>
      </c>
      <c r="Q106" s="26">
        <v>190848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2059403</v>
      </c>
      <c r="H107" s="22">
        <f>INDEX(Data[],MATCH($A107,Data[Dist],0),MATCH(H$6,Data[#Headers],0))-G107</f>
        <v>0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410744</v>
      </c>
      <c r="L107" s="22">
        <f>INDEX(Notes!$I$2:$N$11,MATCH(Notes!$B$2,Notes!$I$2:$I$11,0),6)*$E107</f>
        <v>616116</v>
      </c>
      <c r="M107" s="22">
        <f>IF(Notes!$B$2="June",'Payment Total'!$F107,0)</f>
        <v>205371</v>
      </c>
      <c r="N107" s="22">
        <f t="shared" si="4"/>
        <v>0</v>
      </c>
      <c r="P107" s="26" t="s">
        <v>937</v>
      </c>
      <c r="Q107" s="26">
        <v>205371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249603</v>
      </c>
      <c r="F108" s="160">
        <f>INDEX(Data[],MATCH($A108,Data[Dist],0),MATCH(F$6,Data[#Headers],0))</f>
        <v>249602</v>
      </c>
      <c r="G108" s="22">
        <f>INDEX(Data[],MATCH($A108,Data[Dist],0),MATCH(G$6,Data[#Headers],0))</f>
        <v>2522291</v>
      </c>
      <c r="H108" s="22">
        <f>INDEX(Data[],MATCH($A108,Data[Dist],0),MATCH(H$6,Data[#Headers],0))-G108</f>
        <v>0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505924</v>
      </c>
      <c r="L108" s="22">
        <f>INDEX(Notes!$I$2:$N$11,MATCH(Notes!$B$2,Notes!$I$2:$I$11,0),6)*$E108</f>
        <v>748809</v>
      </c>
      <c r="M108" s="22">
        <f>IF(Notes!$B$2="June",'Payment Total'!$F108,0)</f>
        <v>249602</v>
      </c>
      <c r="N108" s="22">
        <f t="shared" si="4"/>
        <v>0</v>
      </c>
      <c r="P108" s="26" t="s">
        <v>938</v>
      </c>
      <c r="Q108" s="26">
        <v>249602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3872372</v>
      </c>
      <c r="H109" s="22">
        <f>INDEX(Data[],MATCH($A109,Data[Dist],0),MATCH(H$6,Data[#Headers],0))-G109</f>
        <v>0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772846</v>
      </c>
      <c r="L109" s="22">
        <f>INDEX(Notes!$I$2:$N$11,MATCH(Notes!$B$2,Notes!$I$2:$I$11,0),6)*$E109</f>
        <v>1159269</v>
      </c>
      <c r="M109" s="22">
        <f>IF(Notes!$B$2="June",'Payment Total'!$F109,0)</f>
        <v>386421</v>
      </c>
      <c r="N109" s="22">
        <f t="shared" si="4"/>
        <v>0</v>
      </c>
      <c r="P109" s="26" t="s">
        <v>939</v>
      </c>
      <c r="Q109" s="26">
        <v>386421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3950299</v>
      </c>
      <c r="H110" s="22">
        <f>INDEX(Data[],MATCH($A110,Data[Dist],0),MATCH(H$6,Data[#Headers],0))-G110</f>
        <v>0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788070</v>
      </c>
      <c r="L110" s="22">
        <f>INDEX(Notes!$I$2:$N$11,MATCH(Notes!$B$2,Notes!$I$2:$I$11,0),6)*$E110</f>
        <v>1182105</v>
      </c>
      <c r="M110" s="22">
        <f>IF(Notes!$B$2="June",'Payment Total'!$F110,0)</f>
        <v>394036</v>
      </c>
      <c r="N110" s="22">
        <f t="shared" si="4"/>
        <v>0</v>
      </c>
      <c r="P110" s="26" t="s">
        <v>940</v>
      </c>
      <c r="Q110" s="26">
        <v>394036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3179791</v>
      </c>
      <c r="H111" s="22">
        <f>INDEX(Data[],MATCH($A111,Data[Dist],0),MATCH(H$6,Data[#Headers],0))-G111</f>
        <v>0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634484</v>
      </c>
      <c r="L111" s="22">
        <f>INDEX(Notes!$I$2:$N$11,MATCH(Notes!$B$2,Notes!$I$2:$I$11,0),6)*$E111</f>
        <v>951726</v>
      </c>
      <c r="M111" s="22">
        <f>IF(Notes!$B$2="June",'Payment Total'!$F111,0)</f>
        <v>317241</v>
      </c>
      <c r="N111" s="22">
        <f t="shared" si="4"/>
        <v>0</v>
      </c>
      <c r="P111" s="26" t="s">
        <v>941</v>
      </c>
      <c r="Q111" s="26">
        <v>317241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1253589</v>
      </c>
      <c r="H112" s="22">
        <f>INDEX(Data[],MATCH($A112,Data[Dist],0),MATCH(H$6,Data[#Headers],0))-G112</f>
        <v>0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250156</v>
      </c>
      <c r="L112" s="22">
        <f>INDEX(Notes!$I$2:$N$11,MATCH(Notes!$B$2,Notes!$I$2:$I$11,0),6)*$E112</f>
        <v>375234</v>
      </c>
      <c r="M112" s="22">
        <f>IF(Notes!$B$2="June",'Payment Total'!$F112,0)</f>
        <v>125079</v>
      </c>
      <c r="N112" s="22">
        <f t="shared" si="4"/>
        <v>0</v>
      </c>
      <c r="P112" s="26" t="s">
        <v>942</v>
      </c>
      <c r="Q112" s="26">
        <v>125079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8609716</v>
      </c>
      <c r="H113" s="22">
        <f>INDEX(Data[],MATCH($A113,Data[Dist],0),MATCH(H$6,Data[#Headers],0))-G113</f>
        <v>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1718200</v>
      </c>
      <c r="L113" s="22">
        <f>INDEX(Notes!$I$2:$N$11,MATCH(Notes!$B$2,Notes!$I$2:$I$11,0),6)*$E113</f>
        <v>2577300</v>
      </c>
      <c r="M113" s="22">
        <f>IF(Notes!$B$2="June",'Payment Total'!$F113,0)</f>
        <v>859100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2441358</v>
      </c>
      <c r="H114" s="22">
        <f>INDEX(Data[],MATCH($A114,Data[Dist],0),MATCH(H$6,Data[#Headers],0))-G114</f>
        <v>0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487024</v>
      </c>
      <c r="L114" s="22">
        <f>INDEX(Notes!$I$2:$N$11,MATCH(Notes!$B$2,Notes!$I$2:$I$11,0),6)*$E114</f>
        <v>730539</v>
      </c>
      <c r="M114" s="22">
        <f>IF(Notes!$B$2="June",'Payment Total'!$F114,0)</f>
        <v>243511</v>
      </c>
      <c r="N114" s="22">
        <f t="shared" si="4"/>
        <v>0</v>
      </c>
      <c r="P114" s="26" t="s">
        <v>944</v>
      </c>
      <c r="Q114" s="26">
        <v>243511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9920349</v>
      </c>
      <c r="H115" s="22">
        <f>INDEX(Data[],MATCH($A115,Data[Dist],0),MATCH(H$6,Data[#Headers],0))-G115</f>
        <v>0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1979148</v>
      </c>
      <c r="L115" s="22">
        <f>INDEX(Notes!$I$2:$N$11,MATCH(Notes!$B$2,Notes!$I$2:$I$11,0),6)*$E115</f>
        <v>2968719</v>
      </c>
      <c r="M115" s="22">
        <f>IF(Notes!$B$2="June",'Payment Total'!$F115,0)</f>
        <v>989574</v>
      </c>
      <c r="N115" s="22">
        <f t="shared" si="4"/>
        <v>0</v>
      </c>
      <c r="P115" s="26" t="s">
        <v>945</v>
      </c>
      <c r="Q115" s="26">
        <v>989574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7112522</v>
      </c>
      <c r="H116" s="22">
        <f>INDEX(Data[],MATCH($A116,Data[Dist],0),MATCH(H$6,Data[#Headers],0))-G116</f>
        <v>0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1419264</v>
      </c>
      <c r="L116" s="22">
        <f>INDEX(Notes!$I$2:$N$11,MATCH(Notes!$B$2,Notes!$I$2:$I$11,0),6)*$E116</f>
        <v>2128899</v>
      </c>
      <c r="M116" s="22">
        <f>IF(Notes!$B$2="June",'Payment Total'!$F116,0)</f>
        <v>709631</v>
      </c>
      <c r="N116" s="22">
        <f t="shared" si="4"/>
        <v>0</v>
      </c>
      <c r="P116" s="26" t="s">
        <v>946</v>
      </c>
      <c r="Q116" s="26">
        <v>709631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27811283</v>
      </c>
      <c r="H117" s="22">
        <f>INDEX(Data[],MATCH($A117,Data[Dist],0),MATCH(H$6,Data[#Headers],0))-G117</f>
        <v>0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5551060</v>
      </c>
      <c r="L117" s="22">
        <f>INDEX(Notes!$I$2:$N$11,MATCH(Notes!$B$2,Notes!$I$2:$I$11,0),6)*$E117</f>
        <v>8326590</v>
      </c>
      <c r="M117" s="22">
        <f>IF(Notes!$B$2="June",'Payment Total'!$F117,0)</f>
        <v>2775529</v>
      </c>
      <c r="N117" s="22">
        <f t="shared" si="4"/>
        <v>0</v>
      </c>
      <c r="P117" s="26" t="s">
        <v>947</v>
      </c>
      <c r="Q117" s="26">
        <v>2775529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1342814</v>
      </c>
      <c r="F118" s="160">
        <f>INDEX(Data[],MATCH($A118,Data[Dist],0),MATCH(F$6,Data[#Headers],0))</f>
        <v>1342814</v>
      </c>
      <c r="G118" s="22">
        <f>INDEX(Data[],MATCH($A118,Data[Dist],0),MATCH(G$6,Data[#Headers],0))</f>
        <v>13831162</v>
      </c>
      <c r="H118" s="22">
        <f>INDEX(Data[],MATCH($A118,Data[Dist],0),MATCH(H$6,Data[#Headers],0))-G118</f>
        <v>0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2809522</v>
      </c>
      <c r="L118" s="22">
        <f>INDEX(Notes!$I$2:$N$11,MATCH(Notes!$B$2,Notes!$I$2:$I$11,0),6)*$E118</f>
        <v>4028442</v>
      </c>
      <c r="M118" s="22">
        <f>IF(Notes!$B$2="June",'Payment Total'!$F118,0)</f>
        <v>1342814</v>
      </c>
      <c r="N118" s="22">
        <f t="shared" si="4"/>
        <v>0</v>
      </c>
      <c r="P118" s="26" t="s">
        <v>948</v>
      </c>
      <c r="Q118" s="26">
        <v>1342814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2942989</v>
      </c>
      <c r="H119" s="22">
        <f>INDEX(Data[],MATCH($A119,Data[Dist],0),MATCH(H$6,Data[#Headers],0))-G119</f>
        <v>0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587264</v>
      </c>
      <c r="L119" s="22">
        <f>INDEX(Notes!$I$2:$N$11,MATCH(Notes!$B$2,Notes!$I$2:$I$11,0),6)*$E119</f>
        <v>880893</v>
      </c>
      <c r="M119" s="22">
        <f>IF(Notes!$B$2="June",'Payment Total'!$F119,0)</f>
        <v>293632</v>
      </c>
      <c r="N119" s="22">
        <f t="shared" si="4"/>
        <v>0</v>
      </c>
      <c r="P119" s="26" t="s">
        <v>949</v>
      </c>
      <c r="Q119" s="26">
        <v>293632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2630595</v>
      </c>
      <c r="H120" s="22">
        <f>INDEX(Data[],MATCH($A120,Data[Dist],0),MATCH(H$6,Data[#Headers],0))-G120</f>
        <v>0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524674</v>
      </c>
      <c r="L120" s="22">
        <f>INDEX(Notes!$I$2:$N$11,MATCH(Notes!$B$2,Notes!$I$2:$I$11,0),6)*$E120</f>
        <v>787008</v>
      </c>
      <c r="M120" s="22">
        <f>IF(Notes!$B$2="June",'Payment Total'!$F120,0)</f>
        <v>262337</v>
      </c>
      <c r="N120" s="22">
        <f t="shared" si="4"/>
        <v>0</v>
      </c>
      <c r="P120" s="26" t="s">
        <v>950</v>
      </c>
      <c r="Q120" s="26">
        <v>262337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4048528</v>
      </c>
      <c r="H121" s="22">
        <f>INDEX(Data[],MATCH($A121,Data[Dist],0),MATCH(H$6,Data[#Headers],0))-G121</f>
        <v>0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807144</v>
      </c>
      <c r="L121" s="22">
        <f>INDEX(Notes!$I$2:$N$11,MATCH(Notes!$B$2,Notes!$I$2:$I$11,0),6)*$E121</f>
        <v>1210716</v>
      </c>
      <c r="M121" s="22">
        <f>IF(Notes!$B$2="June",'Payment Total'!$F121,0)</f>
        <v>403572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2708992</v>
      </c>
      <c r="H122" s="22">
        <f>INDEX(Data[],MATCH($A122,Data[Dist],0),MATCH(H$6,Data[#Headers],0))-G122</f>
        <v>0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540402</v>
      </c>
      <c r="L122" s="22">
        <f>INDEX(Notes!$I$2:$N$11,MATCH(Notes!$B$2,Notes!$I$2:$I$11,0),6)*$E122</f>
        <v>810606</v>
      </c>
      <c r="M122" s="22">
        <f>IF(Notes!$B$2="June",'Payment Total'!$F122,0)</f>
        <v>270200</v>
      </c>
      <c r="N122" s="22">
        <f t="shared" si="4"/>
        <v>0</v>
      </c>
      <c r="P122" s="26" t="s">
        <v>952</v>
      </c>
      <c r="Q122" s="26">
        <v>270200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9449531</v>
      </c>
      <c r="H123" s="22">
        <f>INDEX(Data[],MATCH($A123,Data[Dist],0),MATCH(H$6,Data[#Headers],0))-G123</f>
        <v>0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1885120</v>
      </c>
      <c r="L123" s="22">
        <f>INDEX(Notes!$I$2:$N$11,MATCH(Notes!$B$2,Notes!$I$2:$I$11,0),6)*$E123</f>
        <v>2827680</v>
      </c>
      <c r="M123" s="22">
        <f>IF(Notes!$B$2="June",'Payment Total'!$F123,0)</f>
        <v>942559</v>
      </c>
      <c r="N123" s="22">
        <f t="shared" si="4"/>
        <v>0</v>
      </c>
      <c r="P123" s="26" t="s">
        <v>953</v>
      </c>
      <c r="Q123" s="26">
        <v>942559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1009309</v>
      </c>
      <c r="H124" s="22">
        <f>INDEX(Data[],MATCH($A124,Data[Dist],0),MATCH(H$6,Data[#Headers],0))-G124</f>
        <v>0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201360</v>
      </c>
      <c r="L124" s="22">
        <f>INDEX(Notes!$I$2:$N$11,MATCH(Notes!$B$2,Notes!$I$2:$I$11,0),6)*$E124</f>
        <v>302037</v>
      </c>
      <c r="M124" s="22">
        <f>IF(Notes!$B$2="June",'Payment Total'!$F124,0)</f>
        <v>100680</v>
      </c>
      <c r="N124" s="22">
        <f t="shared" si="4"/>
        <v>0</v>
      </c>
      <c r="P124" s="26" t="s">
        <v>954</v>
      </c>
      <c r="Q124" s="26">
        <v>100680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3770394</v>
      </c>
      <c r="H125" s="22">
        <f>INDEX(Data[],MATCH($A125,Data[Dist],0),MATCH(H$6,Data[#Headers],0))-G125</f>
        <v>0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752190</v>
      </c>
      <c r="L125" s="22">
        <f>INDEX(Notes!$I$2:$N$11,MATCH(Notes!$B$2,Notes!$I$2:$I$11,0),6)*$E125</f>
        <v>1128285</v>
      </c>
      <c r="M125" s="22">
        <f>IF(Notes!$B$2="June",'Payment Total'!$F125,0)</f>
        <v>376095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12937301</v>
      </c>
      <c r="H126" s="22">
        <f>INDEX(Data[],MATCH($A126,Data[Dist],0),MATCH(H$6,Data[#Headers],0))-G126</f>
        <v>0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2581540</v>
      </c>
      <c r="L126" s="22">
        <f>INDEX(Notes!$I$2:$N$11,MATCH(Notes!$B$2,Notes!$I$2:$I$11,0),6)*$E126</f>
        <v>3872307</v>
      </c>
      <c r="M126" s="22">
        <f>IF(Notes!$B$2="June",'Payment Total'!$F126,0)</f>
        <v>1290770</v>
      </c>
      <c r="N126" s="22">
        <f t="shared" si="4"/>
        <v>0</v>
      </c>
      <c r="P126" s="26" t="s">
        <v>956</v>
      </c>
      <c r="Q126" s="26">
        <v>1290770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1547365</v>
      </c>
      <c r="H127" s="22">
        <f>INDEX(Data[],MATCH($A127,Data[Dist],0),MATCH(H$6,Data[#Headers],0))-G127</f>
        <v>0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308620</v>
      </c>
      <c r="L127" s="22">
        <f>INDEX(Notes!$I$2:$N$11,MATCH(Notes!$B$2,Notes!$I$2:$I$11,0),6)*$E127</f>
        <v>462927</v>
      </c>
      <c r="M127" s="22">
        <f>IF(Notes!$B$2="June",'Payment Total'!$F127,0)</f>
        <v>154310</v>
      </c>
      <c r="N127" s="22">
        <f t="shared" si="4"/>
        <v>0</v>
      </c>
      <c r="P127" s="26" t="s">
        <v>957</v>
      </c>
      <c r="Q127" s="26">
        <v>154310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1974227</v>
      </c>
      <c r="H128" s="22">
        <f>INDEX(Data[],MATCH($A128,Data[Dist],0),MATCH(H$6,Data[#Headers],0))-G128</f>
        <v>0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393666</v>
      </c>
      <c r="L128" s="22">
        <f>INDEX(Notes!$I$2:$N$11,MATCH(Notes!$B$2,Notes!$I$2:$I$11,0),6)*$E128</f>
        <v>590496</v>
      </c>
      <c r="M128" s="22">
        <f>IF(Notes!$B$2="June",'Payment Total'!$F128,0)</f>
        <v>196833</v>
      </c>
      <c r="N128" s="22">
        <f t="shared" si="4"/>
        <v>0</v>
      </c>
      <c r="P128" s="26" t="s">
        <v>958</v>
      </c>
      <c r="Q128" s="26">
        <v>196833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3891214</v>
      </c>
      <c r="H129" s="22">
        <f>INDEX(Data[],MATCH($A129,Data[Dist],0),MATCH(H$6,Data[#Headers],0))-G129</f>
        <v>0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776358</v>
      </c>
      <c r="L129" s="22">
        <f>INDEX(Notes!$I$2:$N$11,MATCH(Notes!$B$2,Notes!$I$2:$I$11,0),6)*$E129</f>
        <v>1164537</v>
      </c>
      <c r="M129" s="22">
        <f>IF(Notes!$B$2="June",'Payment Total'!$F129,0)</f>
        <v>388179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1293713</v>
      </c>
      <c r="H130" s="22">
        <f>INDEX(Data[],MATCH($A130,Data[Dist],0),MATCH(H$6,Data[#Headers],0))-G130</f>
        <v>0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257960</v>
      </c>
      <c r="L130" s="22">
        <f>INDEX(Notes!$I$2:$N$11,MATCH(Notes!$B$2,Notes!$I$2:$I$11,0),6)*$E130</f>
        <v>386940</v>
      </c>
      <c r="M130" s="22">
        <f>IF(Notes!$B$2="June",'Payment Total'!$F130,0)</f>
        <v>128981</v>
      </c>
      <c r="N130" s="22">
        <f t="shared" si="4"/>
        <v>0</v>
      </c>
      <c r="P130" s="26" t="s">
        <v>960</v>
      </c>
      <c r="Q130" s="26">
        <v>128981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9940798</v>
      </c>
      <c r="H131" s="22">
        <f>INDEX(Data[],MATCH($A131,Data[Dist],0),MATCH(H$6,Data[#Headers],0))-G131</f>
        <v>0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1983498</v>
      </c>
      <c r="L131" s="22">
        <f>INDEX(Notes!$I$2:$N$11,MATCH(Notes!$B$2,Notes!$I$2:$I$11,0),6)*$E131</f>
        <v>2975247</v>
      </c>
      <c r="M131" s="22">
        <f>IF(Notes!$B$2="June",'Payment Total'!$F131,0)</f>
        <v>991749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2681910</v>
      </c>
      <c r="H132" s="22">
        <f>INDEX(Data[],MATCH($A132,Data[Dist],0),MATCH(H$6,Data[#Headers],0))-G132</f>
        <v>0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534984</v>
      </c>
      <c r="L132" s="22">
        <f>INDEX(Notes!$I$2:$N$11,MATCH(Notes!$B$2,Notes!$I$2:$I$11,0),6)*$E132</f>
        <v>802476</v>
      </c>
      <c r="M132" s="22">
        <f>IF(Notes!$B$2="June",'Payment Total'!$F132,0)</f>
        <v>267490</v>
      </c>
      <c r="N132" s="22">
        <f t="shared" si="4"/>
        <v>0</v>
      </c>
      <c r="P132" s="26" t="s">
        <v>962</v>
      </c>
      <c r="Q132" s="26">
        <v>267490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4506777</v>
      </c>
      <c r="H133" s="22">
        <f>INDEX(Data[],MATCH($A133,Data[Dist],0),MATCH(H$6,Data[#Headers],0))-G133</f>
        <v>0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899308</v>
      </c>
      <c r="L133" s="22">
        <f>INDEX(Notes!$I$2:$N$11,MATCH(Notes!$B$2,Notes!$I$2:$I$11,0),6)*$E133</f>
        <v>1348962</v>
      </c>
      <c r="M133" s="22">
        <f>IF(Notes!$B$2="June",'Payment Total'!$F133,0)</f>
        <v>449655</v>
      </c>
      <c r="N133" s="22">
        <f t="shared" si="4"/>
        <v>0</v>
      </c>
      <c r="P133" s="26" t="s">
        <v>963</v>
      </c>
      <c r="Q133" s="26">
        <v>449655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2455525</v>
      </c>
      <c r="H134" s="22">
        <f>INDEX(Data[],MATCH($A134,Data[Dist],0),MATCH(H$6,Data[#Headers],0))-G134</f>
        <v>0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489892</v>
      </c>
      <c r="L134" s="22">
        <f>INDEX(Notes!$I$2:$N$11,MATCH(Notes!$B$2,Notes!$I$2:$I$11,0),6)*$E134</f>
        <v>734835</v>
      </c>
      <c r="M134" s="22">
        <f>IF(Notes!$B$2="June",'Payment Total'!$F134,0)</f>
        <v>244946</v>
      </c>
      <c r="N134" s="22">
        <f t="shared" si="4"/>
        <v>0</v>
      </c>
      <c r="P134" s="26" t="s">
        <v>964</v>
      </c>
      <c r="Q134" s="26">
        <v>244946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3203085</v>
      </c>
      <c r="H135" s="22">
        <f>INDEX(Data[],MATCH($A135,Data[Dist],0),MATCH(H$6,Data[#Headers],0))-G135</f>
        <v>0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638774</v>
      </c>
      <c r="L135" s="22">
        <f>INDEX(Notes!$I$2:$N$11,MATCH(Notes!$B$2,Notes!$I$2:$I$11,0),6)*$E135</f>
        <v>958161</v>
      </c>
      <c r="M135" s="22">
        <f>IF(Notes!$B$2="June",'Payment Total'!$F135,0)</f>
        <v>319386</v>
      </c>
      <c r="N135" s="22">
        <f t="shared" si="4"/>
        <v>0</v>
      </c>
      <c r="P135" s="26" t="s">
        <v>965</v>
      </c>
      <c r="Q135" s="26">
        <v>319386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1981340</v>
      </c>
      <c r="H136" s="22">
        <f>INDEX(Data[],MATCH($A136,Data[Dist],0),MATCH(H$6,Data[#Headers],0))-G136</f>
        <v>0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395268</v>
      </c>
      <c r="L136" s="22">
        <f>INDEX(Notes!$I$2:$N$11,MATCH(Notes!$B$2,Notes!$I$2:$I$11,0),6)*$E136</f>
        <v>592902</v>
      </c>
      <c r="M136" s="22">
        <f>IF(Notes!$B$2="June",'Payment Total'!$F136,0)</f>
        <v>197634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INDEX($A$7:$H$333,MATCH($S136,$A$7:$A$333,0),6)-Q136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1389852</v>
      </c>
      <c r="H137" s="22">
        <f>INDEX(Data[],MATCH($A137,Data[Dist],0),MATCH(H$6,Data[#Headers],0))-G137</f>
        <v>0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277274</v>
      </c>
      <c r="L137" s="22">
        <f>INDEX(Notes!$I$2:$N$11,MATCH(Notes!$B$2,Notes!$I$2:$I$11,0),6)*$E137</f>
        <v>415914</v>
      </c>
      <c r="M137" s="22">
        <f>IF(Notes!$B$2="June",'Payment Total'!$F137,0)</f>
        <v>138636</v>
      </c>
      <c r="N137" s="22">
        <f t="shared" si="8"/>
        <v>0</v>
      </c>
      <c r="P137" s="26" t="s">
        <v>967</v>
      </c>
      <c r="Q137" s="26">
        <v>138636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7789954</v>
      </c>
      <c r="H138" s="22">
        <f>INDEX(Data[],MATCH($A138,Data[Dist],0),MATCH(H$6,Data[#Headers],0))-G138</f>
        <v>0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1554596</v>
      </c>
      <c r="L138" s="22">
        <f>INDEX(Notes!$I$2:$N$11,MATCH(Notes!$B$2,Notes!$I$2:$I$11,0),6)*$E138</f>
        <v>2331897</v>
      </c>
      <c r="M138" s="22">
        <f>IF(Notes!$B$2="June",'Payment Total'!$F138,0)</f>
        <v>777297</v>
      </c>
      <c r="N138" s="22">
        <f t="shared" si="8"/>
        <v>0</v>
      </c>
      <c r="P138" s="26" t="s">
        <v>968</v>
      </c>
      <c r="Q138" s="26">
        <v>777297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8790545</v>
      </c>
      <c r="H139" s="22">
        <f>INDEX(Data[],MATCH($A139,Data[Dist],0),MATCH(H$6,Data[#Headers],0))-G139</f>
        <v>0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1753970</v>
      </c>
      <c r="L139" s="22">
        <f>INDEX(Notes!$I$2:$N$11,MATCH(Notes!$B$2,Notes!$I$2:$I$11,0),6)*$E139</f>
        <v>2630955</v>
      </c>
      <c r="M139" s="22">
        <f>IF(Notes!$B$2="June",'Payment Total'!$F139,0)</f>
        <v>876984</v>
      </c>
      <c r="N139" s="22">
        <f t="shared" si="8"/>
        <v>0</v>
      </c>
      <c r="P139" s="26" t="s">
        <v>969</v>
      </c>
      <c r="Q139" s="26">
        <v>876984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1093828</v>
      </c>
      <c r="H140" s="22">
        <f>INDEX(Data[],MATCH($A140,Data[Dist],0),MATCH(H$6,Data[#Headers],0))-G140</f>
        <v>0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217868</v>
      </c>
      <c r="L140" s="22">
        <f>INDEX(Notes!$I$2:$N$11,MATCH(Notes!$B$2,Notes!$I$2:$I$11,0),6)*$E140</f>
        <v>326802</v>
      </c>
      <c r="M140" s="22">
        <f>IF(Notes!$B$2="June",'Payment Total'!$F140,0)</f>
        <v>108934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3361746</v>
      </c>
      <c r="H141" s="22">
        <f>INDEX(Data[],MATCH($A141,Data[Dist],0),MATCH(H$6,Data[#Headers],0))-G141</f>
        <v>0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670380</v>
      </c>
      <c r="L141" s="22">
        <f>INDEX(Notes!$I$2:$N$11,MATCH(Notes!$B$2,Notes!$I$2:$I$11,0),6)*$E141</f>
        <v>1005573</v>
      </c>
      <c r="M141" s="22">
        <f>IF(Notes!$B$2="June",'Payment Total'!$F141,0)</f>
        <v>335189</v>
      </c>
      <c r="N141" s="22">
        <f t="shared" si="8"/>
        <v>0</v>
      </c>
      <c r="P141" s="26" t="s">
        <v>971</v>
      </c>
      <c r="Q141" s="26">
        <v>335189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3413177</v>
      </c>
      <c r="H142" s="22">
        <f>INDEX(Data[],MATCH($A142,Data[Dist],0),MATCH(H$6,Data[#Headers],0))-G142</f>
        <v>0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680834</v>
      </c>
      <c r="L142" s="22">
        <f>INDEX(Notes!$I$2:$N$11,MATCH(Notes!$B$2,Notes!$I$2:$I$11,0),6)*$E142</f>
        <v>1021251</v>
      </c>
      <c r="M142" s="22">
        <f>IF(Notes!$B$2="June",'Payment Total'!$F142,0)</f>
        <v>340416</v>
      </c>
      <c r="N142" s="22">
        <f t="shared" si="8"/>
        <v>0</v>
      </c>
      <c r="P142" s="26" t="s">
        <v>972</v>
      </c>
      <c r="Q142" s="26">
        <v>340416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3568273</v>
      </c>
      <c r="H143" s="22">
        <f>INDEX(Data[],MATCH($A143,Data[Dist],0),MATCH(H$6,Data[#Headers],0))-G143</f>
        <v>0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711948</v>
      </c>
      <c r="L143" s="22">
        <f>INDEX(Notes!$I$2:$N$11,MATCH(Notes!$B$2,Notes!$I$2:$I$11,0),6)*$E143</f>
        <v>1067922</v>
      </c>
      <c r="M143" s="22">
        <f>IF(Notes!$B$2="June",'Payment Total'!$F143,0)</f>
        <v>355975</v>
      </c>
      <c r="N143" s="22">
        <f t="shared" si="8"/>
        <v>0</v>
      </c>
      <c r="P143" s="26" t="s">
        <v>973</v>
      </c>
      <c r="Q143" s="26">
        <v>355975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7209047</v>
      </c>
      <c r="H144" s="22">
        <f>INDEX(Data[],MATCH($A144,Data[Dist],0),MATCH(H$6,Data[#Headers],0))-G144</f>
        <v>0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1438272</v>
      </c>
      <c r="L144" s="22">
        <f>INDEX(Notes!$I$2:$N$11,MATCH(Notes!$B$2,Notes!$I$2:$I$11,0),6)*$E144</f>
        <v>2157408</v>
      </c>
      <c r="M144" s="22">
        <f>IF(Notes!$B$2="June",'Payment Total'!$F144,0)</f>
        <v>719135</v>
      </c>
      <c r="N144" s="22">
        <f t="shared" si="8"/>
        <v>0</v>
      </c>
      <c r="P144" s="26" t="s">
        <v>974</v>
      </c>
      <c r="Q144" s="26">
        <v>719135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1833310</v>
      </c>
      <c r="H145" s="22">
        <f>INDEX(Data[],MATCH($A145,Data[Dist],0),MATCH(H$6,Data[#Headers],0))-G145</f>
        <v>0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365408</v>
      </c>
      <c r="L145" s="22">
        <f>INDEX(Notes!$I$2:$N$11,MATCH(Notes!$B$2,Notes!$I$2:$I$11,0),6)*$E145</f>
        <v>548115</v>
      </c>
      <c r="M145" s="22">
        <f>IF(Notes!$B$2="June",'Payment Total'!$F145,0)</f>
        <v>182703</v>
      </c>
      <c r="N145" s="22">
        <f t="shared" si="8"/>
        <v>0</v>
      </c>
      <c r="P145" s="26" t="s">
        <v>975</v>
      </c>
      <c r="Q145" s="26">
        <v>182703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4878417</v>
      </c>
      <c r="H146" s="22">
        <f>INDEX(Data[],MATCH($A146,Data[Dist],0),MATCH(H$6,Data[#Headers],0))-G146</f>
        <v>0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973606</v>
      </c>
      <c r="L146" s="22">
        <f>INDEX(Notes!$I$2:$N$11,MATCH(Notes!$B$2,Notes!$I$2:$I$11,0),6)*$E146</f>
        <v>1460409</v>
      </c>
      <c r="M146" s="22">
        <f>IF(Notes!$B$2="June",'Payment Total'!$F146,0)</f>
        <v>486802</v>
      </c>
      <c r="N146" s="22">
        <f t="shared" si="8"/>
        <v>0</v>
      </c>
      <c r="P146" s="26" t="s">
        <v>976</v>
      </c>
      <c r="Q146" s="26">
        <v>486802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8112533</v>
      </c>
      <c r="H147" s="22">
        <f>INDEX(Data[],MATCH($A147,Data[Dist],0),MATCH(H$6,Data[#Headers],0))-G147</f>
        <v>0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1618720</v>
      </c>
      <c r="L147" s="22">
        <f>INDEX(Notes!$I$2:$N$11,MATCH(Notes!$B$2,Notes!$I$2:$I$11,0),6)*$E147</f>
        <v>2428080</v>
      </c>
      <c r="M147" s="22">
        <f>IF(Notes!$B$2="June",'Payment Total'!$F147,0)</f>
        <v>809361</v>
      </c>
      <c r="N147" s="22">
        <f t="shared" si="8"/>
        <v>0</v>
      </c>
      <c r="P147" s="26" t="s">
        <v>977</v>
      </c>
      <c r="Q147" s="26">
        <v>809361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9813550</v>
      </c>
      <c r="H148" s="22">
        <f>INDEX(Data[],MATCH($A148,Data[Dist],0),MATCH(H$6,Data[#Headers],0))-G148</f>
        <v>0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1958402</v>
      </c>
      <c r="L148" s="22">
        <f>INDEX(Notes!$I$2:$N$11,MATCH(Notes!$B$2,Notes!$I$2:$I$11,0),6)*$E148</f>
        <v>2937603</v>
      </c>
      <c r="M148" s="22">
        <f>IF(Notes!$B$2="June",'Payment Total'!$F148,0)</f>
        <v>979201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25492045</v>
      </c>
      <c r="H149" s="22">
        <f>INDEX(Data[],MATCH($A149,Data[Dist],0),MATCH(H$6,Data[#Headers],0))-G149</f>
        <v>0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5087768</v>
      </c>
      <c r="L149" s="22">
        <f>INDEX(Notes!$I$2:$N$11,MATCH(Notes!$B$2,Notes!$I$2:$I$11,0),6)*$E149</f>
        <v>7631652</v>
      </c>
      <c r="M149" s="22">
        <f>IF(Notes!$B$2="June",'Payment Total'!$F149,0)</f>
        <v>2543885</v>
      </c>
      <c r="N149" s="22">
        <f t="shared" si="8"/>
        <v>0</v>
      </c>
      <c r="P149" s="26" t="s">
        <v>979</v>
      </c>
      <c r="Q149" s="26">
        <v>2543885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5896496</v>
      </c>
      <c r="H150" s="22">
        <f>INDEX(Data[],MATCH($A150,Data[Dist],0),MATCH(H$6,Data[#Headers],0))-G150</f>
        <v>0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1176704</v>
      </c>
      <c r="L150" s="22">
        <f>INDEX(Notes!$I$2:$N$11,MATCH(Notes!$B$2,Notes!$I$2:$I$11,0),6)*$E150</f>
        <v>1765056</v>
      </c>
      <c r="M150" s="22">
        <f>IF(Notes!$B$2="June",'Payment Total'!$F150,0)</f>
        <v>588352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87473015</v>
      </c>
      <c r="H151" s="22">
        <f>INDEX(Data[],MATCH($A151,Data[Dist],0),MATCH(H$6,Data[#Headers],0))-G151</f>
        <v>0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17450516</v>
      </c>
      <c r="L151" s="22">
        <f>INDEX(Notes!$I$2:$N$11,MATCH(Notes!$B$2,Notes!$I$2:$I$11,0),6)*$E151</f>
        <v>26175774</v>
      </c>
      <c r="M151" s="22">
        <f>IF(Notes!$B$2="June",'Payment Total'!$F151,0)</f>
        <v>8725257</v>
      </c>
      <c r="N151" s="22">
        <f t="shared" si="8"/>
        <v>0</v>
      </c>
      <c r="P151" s="26" t="s">
        <v>981</v>
      </c>
      <c r="Q151" s="26">
        <v>8725257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6849319</v>
      </c>
      <c r="H152" s="22">
        <f>INDEX(Data[],MATCH($A152,Data[Dist],0),MATCH(H$6,Data[#Headers],0))-G152</f>
        <v>0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1366754</v>
      </c>
      <c r="L152" s="22">
        <f>INDEX(Notes!$I$2:$N$11,MATCH(Notes!$B$2,Notes!$I$2:$I$11,0),6)*$E152</f>
        <v>2050131</v>
      </c>
      <c r="M152" s="22">
        <f>IF(Notes!$B$2="June",'Payment Total'!$F152,0)</f>
        <v>683378</v>
      </c>
      <c r="N152" s="22">
        <f>SUM(J152:M152)-G152</f>
        <v>0</v>
      </c>
      <c r="P152" s="26" t="s">
        <v>982</v>
      </c>
      <c r="Q152" s="26">
        <v>683378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3524194</v>
      </c>
      <c r="H153" s="22">
        <f>INDEX(Data[],MATCH($A153,Data[Dist],0),MATCH(H$6,Data[#Headers],0))-G153</f>
        <v>0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703320</v>
      </c>
      <c r="L153" s="22">
        <f>INDEX(Notes!$I$2:$N$11,MATCH(Notes!$B$2,Notes!$I$2:$I$11,0),6)*$E153</f>
        <v>1054980</v>
      </c>
      <c r="M153" s="22">
        <f>IF(Notes!$B$2="June",'Payment Total'!$F153,0)</f>
        <v>351658</v>
      </c>
      <c r="N153" s="22">
        <f t="shared" si="8"/>
        <v>0</v>
      </c>
      <c r="P153" s="26" t="s">
        <v>983</v>
      </c>
      <c r="Q153" s="26">
        <v>351658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3821124</v>
      </c>
      <c r="H154" s="22">
        <f>INDEX(Data[],MATCH($A154,Data[Dist],0),MATCH(H$6,Data[#Headers],0))-G154</f>
        <v>0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762136</v>
      </c>
      <c r="L154" s="22">
        <f>INDEX(Notes!$I$2:$N$11,MATCH(Notes!$B$2,Notes!$I$2:$I$11,0),6)*$E154</f>
        <v>1143204</v>
      </c>
      <c r="M154" s="22">
        <f>IF(Notes!$B$2="June",'Payment Total'!$F154,0)</f>
        <v>381068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2979236</v>
      </c>
      <c r="H155" s="22">
        <f>INDEX(Data[],MATCH($A155,Data[Dist],0),MATCH(H$6,Data[#Headers],0))-G155</f>
        <v>0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594506</v>
      </c>
      <c r="L155" s="22">
        <f>INDEX(Notes!$I$2:$N$11,MATCH(Notes!$B$2,Notes!$I$2:$I$11,0),6)*$E155</f>
        <v>891759</v>
      </c>
      <c r="M155" s="22">
        <f>IF(Notes!$B$2="June",'Payment Total'!$F155,0)</f>
        <v>297251</v>
      </c>
      <c r="N155" s="22">
        <f t="shared" si="8"/>
        <v>0</v>
      </c>
      <c r="P155" s="26" t="s">
        <v>985</v>
      </c>
      <c r="Q155" s="26">
        <v>297251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7461405</v>
      </c>
      <c r="H156" s="22">
        <f>INDEX(Data[],MATCH($A156,Data[Dist],0),MATCH(H$6,Data[#Headers],0))-G156</f>
        <v>0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1488644</v>
      </c>
      <c r="L156" s="22">
        <f>INDEX(Notes!$I$2:$N$11,MATCH(Notes!$B$2,Notes!$I$2:$I$11,0),6)*$E156</f>
        <v>2232966</v>
      </c>
      <c r="M156" s="22">
        <f>IF(Notes!$B$2="June",'Payment Total'!$F156,0)</f>
        <v>744323</v>
      </c>
      <c r="N156" s="22">
        <f t="shared" si="8"/>
        <v>0</v>
      </c>
      <c r="P156" s="26" t="s">
        <v>986</v>
      </c>
      <c r="Q156" s="26">
        <v>744323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6300680</v>
      </c>
      <c r="H157" s="22">
        <f>INDEX(Data[],MATCH($A157,Data[Dist],0),MATCH(H$6,Data[#Headers],0))-G157</f>
        <v>0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1257338</v>
      </c>
      <c r="L157" s="22">
        <f>INDEX(Notes!$I$2:$N$11,MATCH(Notes!$B$2,Notes!$I$2:$I$11,0),6)*$E157</f>
        <v>1886010</v>
      </c>
      <c r="M157" s="22">
        <f>IF(Notes!$B$2="June",'Payment Total'!$F157,0)</f>
        <v>628668</v>
      </c>
      <c r="N157" s="22">
        <f t="shared" si="8"/>
        <v>0</v>
      </c>
      <c r="P157" s="26" t="s">
        <v>987</v>
      </c>
      <c r="Q157" s="26">
        <v>628668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46621523</v>
      </c>
      <c r="H158" s="22">
        <f>INDEX(Data[],MATCH($A158,Data[Dist],0),MATCH(H$6,Data[#Headers],0))-G158</f>
        <v>0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9302906</v>
      </c>
      <c r="L158" s="22">
        <f>INDEX(Notes!$I$2:$N$11,MATCH(Notes!$B$2,Notes!$I$2:$I$11,0),6)*$E158</f>
        <v>13954359</v>
      </c>
      <c r="M158" s="22">
        <f>IF(Notes!$B$2="June",'Payment Total'!$F158,0)</f>
        <v>4651454</v>
      </c>
      <c r="N158" s="22">
        <f t="shared" si="8"/>
        <v>0</v>
      </c>
      <c r="P158" s="26" t="s">
        <v>988</v>
      </c>
      <c r="Q158" s="26">
        <v>4651454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1561506</v>
      </c>
      <c r="F159" s="160">
        <f>INDEX(Data[],MATCH($A159,Data[Dist],0),MATCH(F$6,Data[#Headers],0))</f>
        <v>1561507</v>
      </c>
      <c r="G159" s="22">
        <f>INDEX(Data[],MATCH($A159,Data[Dist],0),MATCH(G$6,Data[#Headers],0))</f>
        <v>15671061</v>
      </c>
      <c r="H159" s="22">
        <f>INDEX(Data[],MATCH($A159,Data[Dist],0),MATCH(H$6,Data[#Headers],0))-G159</f>
        <v>0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3132096</v>
      </c>
      <c r="L159" s="22">
        <f>INDEX(Notes!$I$2:$N$11,MATCH(Notes!$B$2,Notes!$I$2:$I$11,0),6)*$E159</f>
        <v>4684518</v>
      </c>
      <c r="M159" s="22">
        <f>IF(Notes!$B$2="June",'Payment Total'!$F159,0)</f>
        <v>1561507</v>
      </c>
      <c r="N159" s="22">
        <f t="shared" si="8"/>
        <v>0</v>
      </c>
      <c r="P159" s="26" t="s">
        <v>989</v>
      </c>
      <c r="Q159" s="26">
        <v>1561507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2093890</v>
      </c>
      <c r="H160" s="22">
        <f>INDEX(Data[],MATCH($A160,Data[Dist],0),MATCH(H$6,Data[#Headers],0))-G160</f>
        <v>0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417716</v>
      </c>
      <c r="L160" s="22">
        <f>INDEX(Notes!$I$2:$N$11,MATCH(Notes!$B$2,Notes!$I$2:$I$11,0),6)*$E160</f>
        <v>626577</v>
      </c>
      <c r="M160" s="22">
        <f>IF(Notes!$B$2="June",'Payment Total'!$F160,0)</f>
        <v>208857</v>
      </c>
      <c r="N160" s="22">
        <f t="shared" si="8"/>
        <v>0</v>
      </c>
      <c r="P160" s="26" t="s">
        <v>990</v>
      </c>
      <c r="Q160" s="26">
        <v>208857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2978910</v>
      </c>
      <c r="H161" s="22">
        <f>INDEX(Data[],MATCH($A161,Data[Dist],0),MATCH(H$6,Data[#Headers],0))-G161</f>
        <v>0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594362</v>
      </c>
      <c r="L161" s="22">
        <f>INDEX(Notes!$I$2:$N$11,MATCH(Notes!$B$2,Notes!$I$2:$I$11,0),6)*$E161</f>
        <v>891543</v>
      </c>
      <c r="M161" s="22">
        <f>IF(Notes!$B$2="June",'Payment Total'!$F161,0)</f>
        <v>297181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13124712</v>
      </c>
      <c r="H162" s="22">
        <f>INDEX(Data[],MATCH($A162,Data[Dist],0),MATCH(H$6,Data[#Headers],0))-G162</f>
        <v>0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2619570</v>
      </c>
      <c r="L162" s="22">
        <f>INDEX(Notes!$I$2:$N$11,MATCH(Notes!$B$2,Notes!$I$2:$I$11,0),6)*$E162</f>
        <v>3929358</v>
      </c>
      <c r="M162" s="22">
        <f>IF(Notes!$B$2="June",'Payment Total'!$F162,0)</f>
        <v>1309784</v>
      </c>
      <c r="N162" s="22">
        <f t="shared" si="8"/>
        <v>0</v>
      </c>
      <c r="P162" s="26" t="s">
        <v>992</v>
      </c>
      <c r="Q162" s="26">
        <v>1309784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3440731</v>
      </c>
      <c r="H163" s="22">
        <f>INDEX(Data[],MATCH($A163,Data[Dist],0),MATCH(H$6,Data[#Headers],0))-G163</f>
        <v>0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686388</v>
      </c>
      <c r="L163" s="22">
        <f>INDEX(Notes!$I$2:$N$11,MATCH(Notes!$B$2,Notes!$I$2:$I$11,0),6)*$E163</f>
        <v>1029582</v>
      </c>
      <c r="M163" s="22">
        <f>IF(Notes!$B$2="June",'Payment Total'!$F163,0)</f>
        <v>343193</v>
      </c>
      <c r="N163" s="22">
        <f t="shared" si="8"/>
        <v>0</v>
      </c>
      <c r="P163" s="26" t="s">
        <v>993</v>
      </c>
      <c r="Q163" s="26">
        <v>343193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241529</v>
      </c>
      <c r="F164" s="160">
        <f>INDEX(Data[],MATCH($A164,Data[Dist],0),MATCH(F$6,Data[#Headers],0))</f>
        <v>241528</v>
      </c>
      <c r="G164" s="22">
        <f>INDEX(Data[],MATCH($A164,Data[Dist],0),MATCH(G$6,Data[#Headers],0))</f>
        <v>2531615</v>
      </c>
      <c r="H164" s="22">
        <f>INDEX(Data[],MATCH($A164,Data[Dist],0),MATCH(H$6,Data[#Headers],0))-G164</f>
        <v>0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520232</v>
      </c>
      <c r="L164" s="22">
        <f>INDEX(Notes!$I$2:$N$11,MATCH(Notes!$B$2,Notes!$I$2:$I$11,0),6)*$E164</f>
        <v>724587</v>
      </c>
      <c r="M164" s="22">
        <f>IF(Notes!$B$2="June",'Payment Total'!$F164,0)</f>
        <v>241528</v>
      </c>
      <c r="N164" s="22">
        <f t="shared" si="8"/>
        <v>0</v>
      </c>
      <c r="P164" s="26" t="s">
        <v>994</v>
      </c>
      <c r="Q164" s="26">
        <v>241528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1711407</v>
      </c>
      <c r="H165" s="22">
        <f>INDEX(Data[],MATCH($A165,Data[Dist],0),MATCH(H$6,Data[#Headers],0))-G165</f>
        <v>0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341430</v>
      </c>
      <c r="L165" s="22">
        <f>INDEX(Notes!$I$2:$N$11,MATCH(Notes!$B$2,Notes!$I$2:$I$11,0),6)*$E165</f>
        <v>512145</v>
      </c>
      <c r="M165" s="22">
        <f>IF(Notes!$B$2="June",'Payment Total'!$F165,0)</f>
        <v>170716</v>
      </c>
      <c r="N165" s="22">
        <f t="shared" si="8"/>
        <v>0</v>
      </c>
      <c r="P165" s="26" t="s">
        <v>995</v>
      </c>
      <c r="Q165" s="26">
        <v>170716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3885706</v>
      </c>
      <c r="H166" s="22">
        <f>INDEX(Data[],MATCH($A166,Data[Dist],0),MATCH(H$6,Data[#Headers],0))-G166</f>
        <v>0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775254</v>
      </c>
      <c r="L166" s="22">
        <f>INDEX(Notes!$I$2:$N$11,MATCH(Notes!$B$2,Notes!$I$2:$I$11,0),6)*$E166</f>
        <v>1162881</v>
      </c>
      <c r="M166" s="22">
        <f>IF(Notes!$B$2="June",'Payment Total'!$F166,0)</f>
        <v>387627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330848</v>
      </c>
      <c r="F167" s="160">
        <f>INDEX(Data[],MATCH($A167,Data[Dist],0),MATCH(F$6,Data[#Headers],0))</f>
        <v>330848</v>
      </c>
      <c r="G167" s="22">
        <f>INDEX(Data[],MATCH($A167,Data[Dist],0),MATCH(G$6,Data[#Headers],0))</f>
        <v>3358340</v>
      </c>
      <c r="H167" s="22">
        <f>INDEX(Data[],MATCH($A167,Data[Dist],0),MATCH(H$6,Data[#Headers],0))-G167</f>
        <v>0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675420</v>
      </c>
      <c r="L167" s="22">
        <f>INDEX(Notes!$I$2:$N$11,MATCH(Notes!$B$2,Notes!$I$2:$I$11,0),6)*$E167</f>
        <v>992544</v>
      </c>
      <c r="M167" s="22">
        <f>IF(Notes!$B$2="June",'Payment Total'!$F167,0)</f>
        <v>330848</v>
      </c>
      <c r="N167" s="22">
        <f t="shared" si="8"/>
        <v>0</v>
      </c>
      <c r="P167" s="26" t="s">
        <v>997</v>
      </c>
      <c r="Q167" s="26">
        <v>330848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1461482</v>
      </c>
      <c r="F168" s="160">
        <f>INDEX(Data[],MATCH($A168,Data[Dist],0),MATCH(F$6,Data[#Headers],0))</f>
        <v>1461483</v>
      </c>
      <c r="G168" s="22">
        <f>INDEX(Data[],MATCH($A168,Data[Dist],0),MATCH(G$6,Data[#Headers],0))</f>
        <v>14723349</v>
      </c>
      <c r="H168" s="22">
        <f>INDEX(Data[],MATCH($A168,Data[Dist],0),MATCH(H$6,Data[#Headers],0))-G168</f>
        <v>0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2947728</v>
      </c>
      <c r="L168" s="22">
        <f>INDEX(Notes!$I$2:$N$11,MATCH(Notes!$B$2,Notes!$I$2:$I$11,0),6)*$E168</f>
        <v>4384446</v>
      </c>
      <c r="M168" s="22">
        <f>IF(Notes!$B$2="June",'Payment Total'!$F168,0)</f>
        <v>1461483</v>
      </c>
      <c r="N168" s="22">
        <f t="shared" si="8"/>
        <v>0</v>
      </c>
      <c r="P168" s="26" t="s">
        <v>998</v>
      </c>
      <c r="Q168" s="26">
        <v>1461483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3163717</v>
      </c>
      <c r="H169" s="22">
        <f>INDEX(Data[],MATCH($A169,Data[Dist],0),MATCH(H$6,Data[#Headers],0))-G169</f>
        <v>0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631364</v>
      </c>
      <c r="L169" s="22">
        <f>INDEX(Notes!$I$2:$N$11,MATCH(Notes!$B$2,Notes!$I$2:$I$11,0),6)*$E169</f>
        <v>947046</v>
      </c>
      <c r="M169" s="22">
        <f>IF(Notes!$B$2="June",'Payment Total'!$F169,0)</f>
        <v>315683</v>
      </c>
      <c r="N169" s="22">
        <f t="shared" si="8"/>
        <v>0</v>
      </c>
      <c r="P169" s="26" t="s">
        <v>999</v>
      </c>
      <c r="Q169" s="26">
        <v>315683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14665447</v>
      </c>
      <c r="H170" s="22">
        <f>INDEX(Data[],MATCH($A170,Data[Dist],0),MATCH(H$6,Data[#Headers],0))-G170</f>
        <v>0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2925044</v>
      </c>
      <c r="L170" s="22">
        <f>INDEX(Notes!$I$2:$N$11,MATCH(Notes!$B$2,Notes!$I$2:$I$11,0),6)*$E170</f>
        <v>4387566</v>
      </c>
      <c r="M170" s="22">
        <f>IF(Notes!$B$2="June",'Payment Total'!$F170,0)</f>
        <v>1462521</v>
      </c>
      <c r="N170" s="22">
        <f t="shared" si="8"/>
        <v>0</v>
      </c>
      <c r="P170" s="26" t="s">
        <v>1000</v>
      </c>
      <c r="Q170" s="26">
        <v>1462521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4548480</v>
      </c>
      <c r="H171" s="22">
        <f>INDEX(Data[],MATCH($A171,Data[Dist],0),MATCH(H$6,Data[#Headers],0))-G171</f>
        <v>0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907498</v>
      </c>
      <c r="L171" s="22">
        <f>INDEX(Notes!$I$2:$N$11,MATCH(Notes!$B$2,Notes!$I$2:$I$11,0),6)*$E171</f>
        <v>1361247</v>
      </c>
      <c r="M171" s="22">
        <f>IF(Notes!$B$2="June",'Payment Total'!$F171,0)</f>
        <v>453747</v>
      </c>
      <c r="N171" s="22">
        <f t="shared" si="8"/>
        <v>0</v>
      </c>
      <c r="P171" s="26" t="s">
        <v>1001</v>
      </c>
      <c r="Q171" s="26">
        <v>453747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52117377</v>
      </c>
      <c r="H172" s="22">
        <f>INDEX(Data[],MATCH($A172,Data[Dist],0),MATCH(H$6,Data[#Headers],0))-G172</f>
        <v>0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10400264</v>
      </c>
      <c r="L172" s="22">
        <f>INDEX(Notes!$I$2:$N$11,MATCH(Notes!$B$2,Notes!$I$2:$I$11,0),6)*$E172</f>
        <v>15600393</v>
      </c>
      <c r="M172" s="22">
        <f>IF(Notes!$B$2="June",'Payment Total'!$F172,0)</f>
        <v>5200132</v>
      </c>
      <c r="N172" s="22">
        <f t="shared" si="8"/>
        <v>0</v>
      </c>
      <c r="P172" s="26" t="s">
        <v>1002</v>
      </c>
      <c r="Q172" s="26">
        <v>5200132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4726926</v>
      </c>
      <c r="H173" s="22">
        <f>INDEX(Data[],MATCH($A173,Data[Dist],0),MATCH(H$6,Data[#Headers],0))-G173</f>
        <v>0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943368</v>
      </c>
      <c r="L173" s="22">
        <f>INDEX(Notes!$I$2:$N$11,MATCH(Notes!$B$2,Notes!$I$2:$I$11,0),6)*$E173</f>
        <v>1415052</v>
      </c>
      <c r="M173" s="22">
        <f>IF(Notes!$B$2="June",'Payment Total'!$F173,0)</f>
        <v>471682</v>
      </c>
      <c r="N173" s="22">
        <f t="shared" si="8"/>
        <v>0</v>
      </c>
      <c r="P173" s="26" t="s">
        <v>1003</v>
      </c>
      <c r="Q173" s="26">
        <v>471682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3816033</v>
      </c>
      <c r="H174" s="22">
        <f>INDEX(Data[],MATCH($A174,Data[Dist],0),MATCH(H$6,Data[#Headers],0))-G174</f>
        <v>0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761448</v>
      </c>
      <c r="L174" s="22">
        <f>INDEX(Notes!$I$2:$N$11,MATCH(Notes!$B$2,Notes!$I$2:$I$11,0),6)*$E174</f>
        <v>1142169</v>
      </c>
      <c r="M174" s="22">
        <f>IF(Notes!$B$2="June",'Payment Total'!$F174,0)</f>
        <v>380724</v>
      </c>
      <c r="N174" s="22">
        <f t="shared" si="8"/>
        <v>0</v>
      </c>
      <c r="P174" s="26" t="s">
        <v>1004</v>
      </c>
      <c r="Q174" s="26">
        <v>380724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2038853</v>
      </c>
      <c r="H175" s="22">
        <f>INDEX(Data[],MATCH($A175,Data[Dist],0),MATCH(H$6,Data[#Headers],0))-G175</f>
        <v>0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406744</v>
      </c>
      <c r="L175" s="22">
        <f>INDEX(Notes!$I$2:$N$11,MATCH(Notes!$B$2,Notes!$I$2:$I$11,0),6)*$E175</f>
        <v>610113</v>
      </c>
      <c r="M175" s="22">
        <f>IF(Notes!$B$2="June",'Payment Total'!$F175,0)</f>
        <v>203372</v>
      </c>
      <c r="N175" s="22">
        <f t="shared" si="8"/>
        <v>0</v>
      </c>
      <c r="P175" s="26" t="s">
        <v>1005</v>
      </c>
      <c r="Q175" s="26">
        <v>203372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4610909</v>
      </c>
      <c r="H176" s="22">
        <f>INDEX(Data[],MATCH($A176,Data[Dist],0),MATCH(H$6,Data[#Headers],0))-G176</f>
        <v>0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920060</v>
      </c>
      <c r="L176" s="22">
        <f>INDEX(Notes!$I$2:$N$11,MATCH(Notes!$B$2,Notes!$I$2:$I$11,0),6)*$E176</f>
        <v>1380090</v>
      </c>
      <c r="M176" s="22">
        <f>IF(Notes!$B$2="June",'Payment Total'!$F176,0)</f>
        <v>460031</v>
      </c>
      <c r="N176" s="22">
        <f t="shared" si="8"/>
        <v>0</v>
      </c>
      <c r="P176" s="26" t="s">
        <v>1006</v>
      </c>
      <c r="Q176" s="26">
        <v>460031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282317</v>
      </c>
      <c r="H177" s="22">
        <f>INDEX(Data[],MATCH($A177,Data[Dist],0),MATCH(H$6,Data[#Headers],0))-G177</f>
        <v>0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56004</v>
      </c>
      <c r="L177" s="22">
        <f>INDEX(Notes!$I$2:$N$11,MATCH(Notes!$B$2,Notes!$I$2:$I$11,0),6)*$E177</f>
        <v>84006</v>
      </c>
      <c r="M177" s="22">
        <f>IF(Notes!$B$2="June",'Payment Total'!$F177,0)</f>
        <v>28003</v>
      </c>
      <c r="N177" s="22">
        <f t="shared" si="8"/>
        <v>0</v>
      </c>
      <c r="P177" s="26" t="s">
        <v>1007</v>
      </c>
      <c r="Q177" s="26">
        <v>28003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2775892</v>
      </c>
      <c r="H178" s="22">
        <f>INDEX(Data[],MATCH($A178,Data[Dist],0),MATCH(H$6,Data[#Headers],0))-G178</f>
        <v>0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553798</v>
      </c>
      <c r="L178" s="22">
        <f>INDEX(Notes!$I$2:$N$11,MATCH(Notes!$B$2,Notes!$I$2:$I$11,0),6)*$E178</f>
        <v>830697</v>
      </c>
      <c r="M178" s="22">
        <f>IF(Notes!$B$2="June",'Payment Total'!$F178,0)</f>
        <v>276897</v>
      </c>
      <c r="N178" s="22">
        <f t="shared" si="8"/>
        <v>0</v>
      </c>
      <c r="P178" s="26" t="s">
        <v>1008</v>
      </c>
      <c r="Q178" s="26">
        <v>276897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4907756</v>
      </c>
      <c r="H179" s="22">
        <f>INDEX(Data[],MATCH($A179,Data[Dist],0),MATCH(H$6,Data[#Headers],0))-G179</f>
        <v>0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979552</v>
      </c>
      <c r="L179" s="22">
        <f>INDEX(Notes!$I$2:$N$11,MATCH(Notes!$B$2,Notes!$I$2:$I$11,0),6)*$E179</f>
        <v>1469328</v>
      </c>
      <c r="M179" s="22">
        <f>IF(Notes!$B$2="June",'Payment Total'!$F179,0)</f>
        <v>489776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3049403</v>
      </c>
      <c r="H180" s="22">
        <f>INDEX(Data[],MATCH($A180,Data[Dist],0),MATCH(H$6,Data[#Headers],0))-G180</f>
        <v>0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608266</v>
      </c>
      <c r="L180" s="22">
        <f>INDEX(Notes!$I$2:$N$11,MATCH(Notes!$B$2,Notes!$I$2:$I$11,0),6)*$E180</f>
        <v>912399</v>
      </c>
      <c r="M180" s="22">
        <f>IF(Notes!$B$2="June",'Payment Total'!$F180,0)</f>
        <v>304134</v>
      </c>
      <c r="N180" s="22">
        <f t="shared" si="8"/>
        <v>0</v>
      </c>
      <c r="P180" s="26" t="s">
        <v>1010</v>
      </c>
      <c r="Q180" s="26">
        <v>304134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3337635</v>
      </c>
      <c r="H181" s="22">
        <f>INDEX(Data[],MATCH($A181,Data[Dist],0),MATCH(H$6,Data[#Headers],0))-G181</f>
        <v>0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665534</v>
      </c>
      <c r="L181" s="22">
        <f>INDEX(Notes!$I$2:$N$11,MATCH(Notes!$B$2,Notes!$I$2:$I$11,0),6)*$E181</f>
        <v>998301</v>
      </c>
      <c r="M181" s="22">
        <f>IF(Notes!$B$2="June",'Payment Total'!$F181,0)</f>
        <v>332768</v>
      </c>
      <c r="N181" s="22">
        <f t="shared" si="8"/>
        <v>0</v>
      </c>
      <c r="P181" s="26" t="s">
        <v>1011</v>
      </c>
      <c r="Q181" s="26">
        <v>332768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3255826</v>
      </c>
      <c r="H182" s="22">
        <f>INDEX(Data[],MATCH($A182,Data[Dist],0),MATCH(H$6,Data[#Headers],0))-G182</f>
        <v>0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649292</v>
      </c>
      <c r="L182" s="22">
        <f>INDEX(Notes!$I$2:$N$11,MATCH(Notes!$B$2,Notes!$I$2:$I$11,0),6)*$E182</f>
        <v>973938</v>
      </c>
      <c r="M182" s="22">
        <f>IF(Notes!$B$2="June",'Payment Total'!$F182,0)</f>
        <v>324644</v>
      </c>
      <c r="N182" s="22">
        <f t="shared" si="8"/>
        <v>0</v>
      </c>
      <c r="P182" s="26" t="s">
        <v>1012</v>
      </c>
      <c r="Q182" s="26">
        <v>324644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9806866</v>
      </c>
      <c r="H183" s="22">
        <f>INDEX(Data[],MATCH($A183,Data[Dist],0),MATCH(H$6,Data[#Headers],0))-G183</f>
        <v>0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1957560</v>
      </c>
      <c r="L183" s="22">
        <f>INDEX(Notes!$I$2:$N$11,MATCH(Notes!$B$2,Notes!$I$2:$I$11,0),6)*$E183</f>
        <v>2936340</v>
      </c>
      <c r="M183" s="22">
        <f>IF(Notes!$B$2="June",'Payment Total'!$F183,0)</f>
        <v>978778</v>
      </c>
      <c r="N183" s="22">
        <f t="shared" si="8"/>
        <v>0</v>
      </c>
      <c r="P183" s="26" t="s">
        <v>1013</v>
      </c>
      <c r="Q183" s="26">
        <v>978778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3656095</v>
      </c>
      <c r="H184" s="22">
        <f>INDEX(Data[],MATCH($A184,Data[Dist],0),MATCH(H$6,Data[#Headers],0))-G184</f>
        <v>0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729144</v>
      </c>
      <c r="L184" s="22">
        <f>INDEX(Notes!$I$2:$N$11,MATCH(Notes!$B$2,Notes!$I$2:$I$11,0),6)*$E184</f>
        <v>1093716</v>
      </c>
      <c r="M184" s="22">
        <f>IF(Notes!$B$2="June",'Payment Total'!$F184,0)</f>
        <v>364571</v>
      </c>
      <c r="N184" s="22">
        <f t="shared" si="8"/>
        <v>0</v>
      </c>
      <c r="P184" s="26" t="s">
        <v>1014</v>
      </c>
      <c r="Q184" s="26">
        <v>364571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2013790</v>
      </c>
      <c r="H185" s="22">
        <f>INDEX(Data[],MATCH($A185,Data[Dist],0),MATCH(H$6,Data[#Headers],0))-G185</f>
        <v>0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401372</v>
      </c>
      <c r="L185" s="22">
        <f>INDEX(Notes!$I$2:$N$11,MATCH(Notes!$B$2,Notes!$I$2:$I$11,0),6)*$E185</f>
        <v>602061</v>
      </c>
      <c r="M185" s="22">
        <f>IF(Notes!$B$2="June",'Payment Total'!$F185,0)</f>
        <v>200685</v>
      </c>
      <c r="N185" s="22">
        <f t="shared" si="8"/>
        <v>0</v>
      </c>
      <c r="P185" s="26" t="s">
        <v>1015</v>
      </c>
      <c r="Q185" s="26">
        <v>200685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14472503</v>
      </c>
      <c r="H186" s="22">
        <f>INDEX(Data[],MATCH($A186,Data[Dist],0),MATCH(H$6,Data[#Headers],0))-G186</f>
        <v>0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2888782</v>
      </c>
      <c r="L186" s="22">
        <f>INDEX(Notes!$I$2:$N$11,MATCH(Notes!$B$2,Notes!$I$2:$I$11,0),6)*$E186</f>
        <v>4333170</v>
      </c>
      <c r="M186" s="22">
        <f>IF(Notes!$B$2="June",'Payment Total'!$F186,0)</f>
        <v>1444391</v>
      </c>
      <c r="N186" s="22">
        <f t="shared" si="8"/>
        <v>0</v>
      </c>
      <c r="P186" s="26" t="s">
        <v>1016</v>
      </c>
      <c r="Q186" s="26">
        <v>1444391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43948121</v>
      </c>
      <c r="H187" s="22">
        <f>INDEX(Data[],MATCH($A187,Data[Dist],0),MATCH(H$6,Data[#Headers],0))-G187</f>
        <v>0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8773432</v>
      </c>
      <c r="L187" s="22">
        <f>INDEX(Notes!$I$2:$N$11,MATCH(Notes!$B$2,Notes!$I$2:$I$11,0),6)*$E187</f>
        <v>13160145</v>
      </c>
      <c r="M187" s="22">
        <f>IF(Notes!$B$2="June",'Payment Total'!$F187,0)</f>
        <v>4386716</v>
      </c>
      <c r="N187" s="22">
        <f t="shared" si="8"/>
        <v>0</v>
      </c>
      <c r="P187" s="26" t="s">
        <v>1017</v>
      </c>
      <c r="Q187" s="26">
        <v>4386716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3120933</v>
      </c>
      <c r="H188" s="22">
        <f>INDEX(Data[],MATCH($A188,Data[Dist],0),MATCH(H$6,Data[#Headers],0))-G188</f>
        <v>0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622634</v>
      </c>
      <c r="L188" s="22">
        <f>INDEX(Notes!$I$2:$N$11,MATCH(Notes!$B$2,Notes!$I$2:$I$11,0),6)*$E188</f>
        <v>933951</v>
      </c>
      <c r="M188" s="22">
        <f>IF(Notes!$B$2="June",'Payment Total'!$F188,0)</f>
        <v>311316</v>
      </c>
      <c r="N188" s="22">
        <f t="shared" si="8"/>
        <v>0</v>
      </c>
      <c r="P188" s="26" t="s">
        <v>1018</v>
      </c>
      <c r="Q188" s="26">
        <v>311316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23460644</v>
      </c>
      <c r="H189" s="22">
        <f>INDEX(Data[],MATCH($A189,Data[Dist],0),MATCH(H$6,Data[#Headers],0))-G189</f>
        <v>0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4681704</v>
      </c>
      <c r="L189" s="22">
        <f>INDEX(Notes!$I$2:$N$11,MATCH(Notes!$B$2,Notes!$I$2:$I$11,0),6)*$E189</f>
        <v>7022556</v>
      </c>
      <c r="M189" s="22">
        <f>IF(Notes!$B$2="June",'Payment Total'!$F189,0)</f>
        <v>2340852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9506866</v>
      </c>
      <c r="H190" s="22">
        <f>INDEX(Data[],MATCH($A190,Data[Dist],0),MATCH(H$6,Data[#Headers],0))-G190</f>
        <v>0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1896672</v>
      </c>
      <c r="L190" s="22">
        <f>INDEX(Notes!$I$2:$N$11,MATCH(Notes!$B$2,Notes!$I$2:$I$11,0),6)*$E190</f>
        <v>2845011</v>
      </c>
      <c r="M190" s="22">
        <f>IF(Notes!$B$2="June",'Payment Total'!$F190,0)</f>
        <v>948335</v>
      </c>
      <c r="N190" s="22">
        <f t="shared" si="8"/>
        <v>0</v>
      </c>
      <c r="P190" s="26" t="s">
        <v>1020</v>
      </c>
      <c r="Q190" s="26">
        <v>948335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5214467</v>
      </c>
      <c r="H191" s="22">
        <f>INDEX(Data[],MATCH($A191,Data[Dist],0),MATCH(H$6,Data[#Headers],0))-G191</f>
        <v>0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1040270</v>
      </c>
      <c r="L191" s="22">
        <f>INDEX(Notes!$I$2:$N$11,MATCH(Notes!$B$2,Notes!$I$2:$I$11,0),6)*$E191</f>
        <v>1560405</v>
      </c>
      <c r="M191" s="22">
        <f>IF(Notes!$B$2="June",'Payment Total'!$F191,0)</f>
        <v>520136</v>
      </c>
      <c r="N191" s="22">
        <f t="shared" si="8"/>
        <v>0</v>
      </c>
      <c r="P191" s="26" t="s">
        <v>1021</v>
      </c>
      <c r="Q191" s="26">
        <v>520136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216986</v>
      </c>
      <c r="F192" s="160">
        <f>INDEX(Data[],MATCH($A192,Data[Dist],0),MATCH(F$6,Data[#Headers],0))</f>
        <v>216985</v>
      </c>
      <c r="G192" s="22">
        <f>INDEX(Data[],MATCH($A192,Data[Dist],0),MATCH(G$6,Data[#Headers],0))</f>
        <v>2378849</v>
      </c>
      <c r="H192" s="22">
        <f>INDEX(Data[],MATCH($A192,Data[Dist],0),MATCH(H$6,Data[#Headers],0))-G192</f>
        <v>0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502002</v>
      </c>
      <c r="L192" s="22">
        <f>INDEX(Notes!$I$2:$N$11,MATCH(Notes!$B$2,Notes!$I$2:$I$11,0),6)*$E192</f>
        <v>650958</v>
      </c>
      <c r="M192" s="22">
        <f>IF(Notes!$B$2="June",'Payment Total'!$F192,0)</f>
        <v>216985</v>
      </c>
      <c r="N192" s="22">
        <f t="shared" si="8"/>
        <v>0</v>
      </c>
      <c r="P192" s="26" t="s">
        <v>1022</v>
      </c>
      <c r="Q192" s="26">
        <v>216985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3259147</v>
      </c>
      <c r="H193" s="22">
        <f>INDEX(Data[],MATCH($A193,Data[Dist],0),MATCH(H$6,Data[#Headers],0))-G193</f>
        <v>0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650254</v>
      </c>
      <c r="L193" s="22">
        <f>INDEX(Notes!$I$2:$N$11,MATCH(Notes!$B$2,Notes!$I$2:$I$11,0),6)*$E193</f>
        <v>975378</v>
      </c>
      <c r="M193" s="22">
        <f>IF(Notes!$B$2="June",'Payment Total'!$F193,0)</f>
        <v>325127</v>
      </c>
      <c r="N193" s="22">
        <f t="shared" si="8"/>
        <v>0</v>
      </c>
      <c r="P193" s="26" t="s">
        <v>1023</v>
      </c>
      <c r="Q193" s="26">
        <v>325127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8096517</v>
      </c>
      <c r="H194" s="22">
        <f>INDEX(Data[],MATCH($A194,Data[Dist],0),MATCH(H$6,Data[#Headers],0))-G194</f>
        <v>0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1615448</v>
      </c>
      <c r="L194" s="22">
        <f>INDEX(Notes!$I$2:$N$11,MATCH(Notes!$B$2,Notes!$I$2:$I$11,0),6)*$E194</f>
        <v>2423172</v>
      </c>
      <c r="M194" s="22">
        <f>IF(Notes!$B$2="June",'Payment Total'!$F194,0)</f>
        <v>807725</v>
      </c>
      <c r="N194" s="22">
        <f t="shared" si="8"/>
        <v>0</v>
      </c>
      <c r="P194" s="26" t="s">
        <v>1024</v>
      </c>
      <c r="Q194" s="26">
        <v>807725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5115636</v>
      </c>
      <c r="H195" s="22">
        <f>INDEX(Data[],MATCH($A195,Data[Dist],0),MATCH(H$6,Data[#Headers],0))-G195</f>
        <v>0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1020762</v>
      </c>
      <c r="L195" s="22">
        <f>INDEX(Notes!$I$2:$N$11,MATCH(Notes!$B$2,Notes!$I$2:$I$11,0),6)*$E195</f>
        <v>1531143</v>
      </c>
      <c r="M195" s="22">
        <f>IF(Notes!$B$2="June",'Payment Total'!$F195,0)</f>
        <v>510379</v>
      </c>
      <c r="N195" s="22">
        <f t="shared" si="8"/>
        <v>0</v>
      </c>
      <c r="P195" s="26" t="s">
        <v>1025</v>
      </c>
      <c r="Q195" s="26">
        <v>510379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5555468</v>
      </c>
      <c r="H196" s="22">
        <f>INDEX(Data[],MATCH($A196,Data[Dist],0),MATCH(H$6,Data[#Headers],0))-G196</f>
        <v>0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1108634</v>
      </c>
      <c r="L196" s="22">
        <f>INDEX(Notes!$I$2:$N$11,MATCH(Notes!$B$2,Notes!$I$2:$I$11,0),6)*$E196</f>
        <v>1662954</v>
      </c>
      <c r="M196" s="22">
        <f>IF(Notes!$B$2="June",'Payment Total'!$F196,0)</f>
        <v>554316</v>
      </c>
      <c r="N196" s="22">
        <f t="shared" si="8"/>
        <v>0</v>
      </c>
      <c r="P196" s="26" t="s">
        <v>1026</v>
      </c>
      <c r="Q196" s="26">
        <v>554316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176381</v>
      </c>
      <c r="F197" s="160">
        <f>INDEX(Data[],MATCH($A197,Data[Dist],0),MATCH(F$6,Data[#Headers],0))</f>
        <v>176380</v>
      </c>
      <c r="G197" s="22">
        <f>INDEX(Data[],MATCH($A197,Data[Dist],0),MATCH(G$6,Data[#Headers],0))</f>
        <v>2040819</v>
      </c>
      <c r="H197" s="22">
        <f>INDEX(Data[],MATCH($A197,Data[Dist],0),MATCH(H$6,Data[#Headers],0))-G197</f>
        <v>0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442580</v>
      </c>
      <c r="L197" s="22">
        <f>INDEX(Notes!$I$2:$N$11,MATCH(Notes!$B$2,Notes!$I$2:$I$11,0),6)*$E197</f>
        <v>529143</v>
      </c>
      <c r="M197" s="22">
        <f>IF(Notes!$B$2="June",'Payment Total'!$F197,0)</f>
        <v>176380</v>
      </c>
      <c r="N197" s="22">
        <f t="shared" si="8"/>
        <v>0</v>
      </c>
      <c r="P197" s="26" t="s">
        <v>1027</v>
      </c>
      <c r="Q197" s="26">
        <v>176380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6232344</v>
      </c>
      <c r="H198" s="22">
        <f>INDEX(Data[],MATCH($A198,Data[Dist],0),MATCH(H$6,Data[#Headers],0))-G198</f>
        <v>0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1243536</v>
      </c>
      <c r="L198" s="22">
        <f>INDEX(Notes!$I$2:$N$11,MATCH(Notes!$B$2,Notes!$I$2:$I$11,0),6)*$E198</f>
        <v>1865304</v>
      </c>
      <c r="M198" s="22">
        <f>IF(Notes!$B$2="June",'Payment Total'!$F198,0)</f>
        <v>621768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2355872</v>
      </c>
      <c r="H199" s="22">
        <f>INDEX(Data[],MATCH($A199,Data[Dist],0),MATCH(H$6,Data[#Headers],0))-G199</f>
        <v>0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470138</v>
      </c>
      <c r="L199" s="22">
        <f>INDEX(Notes!$I$2:$N$11,MATCH(Notes!$B$2,Notes!$I$2:$I$11,0),6)*$E199</f>
        <v>705207</v>
      </c>
      <c r="M199" s="22">
        <f>IF(Notes!$B$2="June",'Payment Total'!$F199,0)</f>
        <v>235067</v>
      </c>
      <c r="N199" s="22">
        <f t="shared" si="8"/>
        <v>0</v>
      </c>
      <c r="P199" s="26" t="s">
        <v>1029</v>
      </c>
      <c r="Q199" s="26">
        <v>235067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1553277</v>
      </c>
      <c r="H200" s="22">
        <f>INDEX(Data[],MATCH($A200,Data[Dist],0),MATCH(H$6,Data[#Headers],0))-G200</f>
        <v>0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309984</v>
      </c>
      <c r="L200" s="22">
        <f>INDEX(Notes!$I$2:$N$11,MATCH(Notes!$B$2,Notes!$I$2:$I$11,0),6)*$E200</f>
        <v>464976</v>
      </c>
      <c r="M200" s="22">
        <f>IF(Notes!$B$2="June",'Payment Total'!$F200,0)</f>
        <v>154993</v>
      </c>
      <c r="N200" s="22">
        <f t="shared" ref="N200:N263" si="12">SUM(J200:M200)-G200</f>
        <v>0</v>
      </c>
      <c r="P200" s="26" t="s">
        <v>1030</v>
      </c>
      <c r="Q200" s="26">
        <v>154993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INDEX($A$7:$H$333,MATCH($S200,$A$7:$A$333,0),6)-Q200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1327619</v>
      </c>
      <c r="H201" s="22">
        <f>INDEX(Data[],MATCH($A201,Data[Dist],0),MATCH(H$6,Data[#Headers],0))-G201</f>
        <v>0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264974</v>
      </c>
      <c r="L201" s="22">
        <f>INDEX(Notes!$I$2:$N$11,MATCH(Notes!$B$2,Notes!$I$2:$I$11,0),6)*$E201</f>
        <v>397461</v>
      </c>
      <c r="M201" s="22">
        <f>IF(Notes!$B$2="June",'Payment Total'!$F201,0)</f>
        <v>132488</v>
      </c>
      <c r="N201" s="22">
        <f t="shared" si="12"/>
        <v>0</v>
      </c>
      <c r="P201" s="26" t="s">
        <v>1031</v>
      </c>
      <c r="Q201" s="26">
        <v>132488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118760</v>
      </c>
      <c r="F202" s="160">
        <f>INDEX(Data[],MATCH($A202,Data[Dist],0),MATCH(F$6,Data[#Headers],0))</f>
        <v>118758</v>
      </c>
      <c r="G202" s="22">
        <f>INDEX(Data[],MATCH($A202,Data[Dist],0),MATCH(G$6,Data[#Headers],0))</f>
        <v>1196156</v>
      </c>
      <c r="H202" s="22">
        <f>INDEX(Data[],MATCH($A202,Data[Dist],0),MATCH(H$6,Data[#Headers],0))-G202</f>
        <v>0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239426</v>
      </c>
      <c r="L202" s="22">
        <f>INDEX(Notes!$I$2:$N$11,MATCH(Notes!$B$2,Notes!$I$2:$I$11,0),6)*$E202</f>
        <v>356280</v>
      </c>
      <c r="M202" s="22">
        <f>IF(Notes!$B$2="June",'Payment Total'!$F202,0)</f>
        <v>118758</v>
      </c>
      <c r="N202" s="22">
        <f t="shared" si="12"/>
        <v>0</v>
      </c>
      <c r="P202" s="26" t="s">
        <v>1032</v>
      </c>
      <c r="Q202" s="26">
        <v>118758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3580722</v>
      </c>
      <c r="H203" s="22">
        <f>INDEX(Data[],MATCH($A203,Data[Dist],0),MATCH(H$6,Data[#Headers],0))-G203</f>
        <v>0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714320</v>
      </c>
      <c r="L203" s="22">
        <f>INDEX(Notes!$I$2:$N$11,MATCH(Notes!$B$2,Notes!$I$2:$I$11,0),6)*$E203</f>
        <v>1071480</v>
      </c>
      <c r="M203" s="22">
        <f>IF(Notes!$B$2="June",'Payment Total'!$F203,0)</f>
        <v>357158</v>
      </c>
      <c r="N203" s="22">
        <f t="shared" si="12"/>
        <v>0</v>
      </c>
      <c r="P203" s="26" t="s">
        <v>1033</v>
      </c>
      <c r="Q203" s="26">
        <v>357158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12812516</v>
      </c>
      <c r="H204" s="22">
        <f>INDEX(Data[],MATCH($A204,Data[Dist],0),MATCH(H$6,Data[#Headers],0))-G204</f>
        <v>0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2556898</v>
      </c>
      <c r="L204" s="22">
        <f>INDEX(Notes!$I$2:$N$11,MATCH(Notes!$B$2,Notes!$I$2:$I$11,0),6)*$E204</f>
        <v>3835350</v>
      </c>
      <c r="M204" s="22">
        <f>IF(Notes!$B$2="June",'Payment Total'!$F204,0)</f>
        <v>1278448</v>
      </c>
      <c r="N204" s="22">
        <f t="shared" si="12"/>
        <v>0</v>
      </c>
      <c r="P204" s="26" t="s">
        <v>1034</v>
      </c>
      <c r="Q204" s="26">
        <v>1278448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7695332</v>
      </c>
      <c r="H205" s="22">
        <f>INDEX(Data[],MATCH($A205,Data[Dist],0),MATCH(H$6,Data[#Headers],0))-G205</f>
        <v>0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1535638</v>
      </c>
      <c r="L205" s="22">
        <f>INDEX(Notes!$I$2:$N$11,MATCH(Notes!$B$2,Notes!$I$2:$I$11,0),6)*$E205</f>
        <v>2303457</v>
      </c>
      <c r="M205" s="22">
        <f>IF(Notes!$B$2="June",'Payment Total'!$F205,0)</f>
        <v>767817</v>
      </c>
      <c r="N205" s="22">
        <f t="shared" si="12"/>
        <v>0</v>
      </c>
      <c r="P205" s="26" t="s">
        <v>1035</v>
      </c>
      <c r="Q205" s="26">
        <v>767817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151262</v>
      </c>
      <c r="F206" s="160">
        <f>INDEX(Data[],MATCH($A206,Data[Dist],0),MATCH(F$6,Data[#Headers],0))</f>
        <v>151260</v>
      </c>
      <c r="G206" s="22">
        <f>INDEX(Data[],MATCH($A206,Data[Dist],0),MATCH(G$6,Data[#Headers],0))</f>
        <v>1623942</v>
      </c>
      <c r="H206" s="22">
        <f>INDEX(Data[],MATCH($A206,Data[Dist],0),MATCH(H$6,Data[#Headers],0))-G206</f>
        <v>0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338484</v>
      </c>
      <c r="L206" s="22">
        <f>INDEX(Notes!$I$2:$N$11,MATCH(Notes!$B$2,Notes!$I$2:$I$11,0),6)*$E206</f>
        <v>453786</v>
      </c>
      <c r="M206" s="22">
        <f>IF(Notes!$B$2="June",'Payment Total'!$F206,0)</f>
        <v>151260</v>
      </c>
      <c r="N206" s="22">
        <f t="shared" si="12"/>
        <v>0</v>
      </c>
      <c r="P206" s="26" t="s">
        <v>1036</v>
      </c>
      <c r="Q206" s="26">
        <v>151260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34322012</v>
      </c>
      <c r="H207" s="22">
        <f>INDEX(Data[],MATCH($A207,Data[Dist],0),MATCH(H$6,Data[#Headers],0))-G207</f>
        <v>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6850300</v>
      </c>
      <c r="L207" s="22">
        <f>INDEX(Notes!$I$2:$N$11,MATCH(Notes!$B$2,Notes!$I$2:$I$11,0),6)*$E207</f>
        <v>10275450</v>
      </c>
      <c r="M207" s="22">
        <f>IF(Notes!$B$2="June",'Payment Total'!$F207,0)</f>
        <v>3425150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3861319</v>
      </c>
      <c r="H208" s="22">
        <f>INDEX(Data[],MATCH($A208,Data[Dist],0),MATCH(H$6,Data[#Headers],0))-G208</f>
        <v>0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770440</v>
      </c>
      <c r="L208" s="22">
        <f>INDEX(Notes!$I$2:$N$11,MATCH(Notes!$B$2,Notes!$I$2:$I$11,0),6)*$E208</f>
        <v>1155660</v>
      </c>
      <c r="M208" s="22">
        <f>IF(Notes!$B$2="June",'Payment Total'!$F208,0)</f>
        <v>385219</v>
      </c>
      <c r="N208" s="22">
        <f t="shared" si="12"/>
        <v>0</v>
      </c>
      <c r="P208" s="26" t="s">
        <v>1038</v>
      </c>
      <c r="Q208" s="26">
        <v>385219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9638805</v>
      </c>
      <c r="H209" s="22">
        <f>INDEX(Data[],MATCH($A209,Data[Dist],0),MATCH(H$6,Data[#Headers],0))-G209</f>
        <v>0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1923460</v>
      </c>
      <c r="L209" s="22">
        <f>INDEX(Notes!$I$2:$N$11,MATCH(Notes!$B$2,Notes!$I$2:$I$11,0),6)*$E209</f>
        <v>2885190</v>
      </c>
      <c r="M209" s="22">
        <f>IF(Notes!$B$2="June",'Payment Total'!$F209,0)</f>
        <v>961731</v>
      </c>
      <c r="N209" s="22">
        <f t="shared" si="12"/>
        <v>0</v>
      </c>
      <c r="P209" s="26" t="s">
        <v>1039</v>
      </c>
      <c r="Q209" s="26">
        <v>961731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2561090</v>
      </c>
      <c r="H210" s="22">
        <f>INDEX(Data[],MATCH($A210,Data[Dist],0),MATCH(H$6,Data[#Headers],0))-G210</f>
        <v>0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510760</v>
      </c>
      <c r="L210" s="22">
        <f>INDEX(Notes!$I$2:$N$11,MATCH(Notes!$B$2,Notes!$I$2:$I$11,0),6)*$E210</f>
        <v>766140</v>
      </c>
      <c r="M210" s="22">
        <f>IF(Notes!$B$2="June",'Payment Total'!$F210,0)</f>
        <v>255378</v>
      </c>
      <c r="N210" s="22">
        <f t="shared" si="12"/>
        <v>0</v>
      </c>
      <c r="P210" s="26" t="s">
        <v>1040</v>
      </c>
      <c r="Q210" s="26">
        <v>255378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5239461</v>
      </c>
      <c r="H211" s="22">
        <f>INDEX(Data[],MATCH($A211,Data[Dist],0),MATCH(H$6,Data[#Headers],0))-G211</f>
        <v>0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1045068</v>
      </c>
      <c r="L211" s="22">
        <f>INDEX(Notes!$I$2:$N$11,MATCH(Notes!$B$2,Notes!$I$2:$I$11,0),6)*$E211</f>
        <v>1567602</v>
      </c>
      <c r="M211" s="22">
        <f>IF(Notes!$B$2="June",'Payment Total'!$F211,0)</f>
        <v>522535</v>
      </c>
      <c r="N211" s="22">
        <f t="shared" si="12"/>
        <v>0</v>
      </c>
      <c r="P211" s="26" t="s">
        <v>1041</v>
      </c>
      <c r="Q211" s="26">
        <v>522535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4063227</v>
      </c>
      <c r="H212" s="22">
        <f>INDEX(Data[],MATCH($A212,Data[Dist],0),MATCH(H$6,Data[#Headers],0))-G212</f>
        <v>0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811014</v>
      </c>
      <c r="L212" s="22">
        <f>INDEX(Notes!$I$2:$N$11,MATCH(Notes!$B$2,Notes!$I$2:$I$11,0),6)*$E212</f>
        <v>1216518</v>
      </c>
      <c r="M212" s="22">
        <f>IF(Notes!$B$2="June",'Payment Total'!$F212,0)</f>
        <v>405507</v>
      </c>
      <c r="N212" s="22">
        <f t="shared" si="12"/>
        <v>0</v>
      </c>
      <c r="P212" s="26" t="s">
        <v>1042</v>
      </c>
      <c r="Q212" s="26">
        <v>405507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22212698</v>
      </c>
      <c r="H213" s="22">
        <f>INDEX(Data[],MATCH($A213,Data[Dist],0),MATCH(H$6,Data[#Headers],0))-G213</f>
        <v>0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4433536</v>
      </c>
      <c r="L213" s="22">
        <f>INDEX(Notes!$I$2:$N$11,MATCH(Notes!$B$2,Notes!$I$2:$I$11,0),6)*$E213</f>
        <v>6650304</v>
      </c>
      <c r="M213" s="22">
        <f>IF(Notes!$B$2="June",'Payment Total'!$F213,0)</f>
        <v>2216766</v>
      </c>
      <c r="N213" s="22">
        <f t="shared" si="12"/>
        <v>0</v>
      </c>
      <c r="P213" s="26" t="s">
        <v>1043</v>
      </c>
      <c r="Q213" s="26">
        <v>2216766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4982643</v>
      </c>
      <c r="H214" s="22">
        <f>INDEX(Data[],MATCH($A214,Data[Dist],0),MATCH(H$6,Data[#Headers],0))-G214</f>
        <v>0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994086</v>
      </c>
      <c r="L214" s="22">
        <f>INDEX(Notes!$I$2:$N$11,MATCH(Notes!$B$2,Notes!$I$2:$I$11,0),6)*$E214</f>
        <v>1491126</v>
      </c>
      <c r="M214" s="22">
        <f>IF(Notes!$B$2="June",'Payment Total'!$F214,0)</f>
        <v>497043</v>
      </c>
      <c r="N214" s="22">
        <f t="shared" si="12"/>
        <v>0</v>
      </c>
      <c r="P214" s="26" t="s">
        <v>1044</v>
      </c>
      <c r="Q214" s="26">
        <v>497043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3441267</v>
      </c>
      <c r="H215" s="22">
        <f>INDEX(Data[],MATCH($A215,Data[Dist],0),MATCH(H$6,Data[#Headers],0))-G215</f>
        <v>0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686678</v>
      </c>
      <c r="L215" s="22">
        <f>INDEX(Notes!$I$2:$N$11,MATCH(Notes!$B$2,Notes!$I$2:$I$11,0),6)*$E215</f>
        <v>1030017</v>
      </c>
      <c r="M215" s="22">
        <f>IF(Notes!$B$2="June",'Payment Total'!$F215,0)</f>
        <v>343340</v>
      </c>
      <c r="N215" s="22">
        <f t="shared" si="12"/>
        <v>0</v>
      </c>
      <c r="P215" s="26" t="s">
        <v>1045</v>
      </c>
      <c r="Q215" s="26">
        <v>343340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7475220</v>
      </c>
      <c r="H216" s="22">
        <f>INDEX(Data[],MATCH($A216,Data[Dist],0),MATCH(H$6,Data[#Headers],0))-G216</f>
        <v>0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1491634</v>
      </c>
      <c r="L216" s="22">
        <f>INDEX(Notes!$I$2:$N$11,MATCH(Notes!$B$2,Notes!$I$2:$I$11,0),6)*$E216</f>
        <v>2237454</v>
      </c>
      <c r="M216" s="22">
        <f>IF(Notes!$B$2="June",'Payment Total'!$F216,0)</f>
        <v>745816</v>
      </c>
      <c r="N216" s="22">
        <f t="shared" si="12"/>
        <v>0</v>
      </c>
      <c r="P216" s="26" t="s">
        <v>1046</v>
      </c>
      <c r="Q216" s="26">
        <v>745816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3061064</v>
      </c>
      <c r="H217" s="22">
        <f>INDEX(Data[],MATCH($A217,Data[Dist],0),MATCH(H$6,Data[#Headers],0))-G217</f>
        <v>0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610686</v>
      </c>
      <c r="L217" s="22">
        <f>INDEX(Notes!$I$2:$N$11,MATCH(Notes!$B$2,Notes!$I$2:$I$11,0),6)*$E217</f>
        <v>916032</v>
      </c>
      <c r="M217" s="22">
        <f>IF(Notes!$B$2="June",'Payment Total'!$F217,0)</f>
        <v>305342</v>
      </c>
      <c r="N217" s="22">
        <f t="shared" si="12"/>
        <v>0</v>
      </c>
      <c r="P217" s="26" t="s">
        <v>1047</v>
      </c>
      <c r="Q217" s="26">
        <v>305342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3346928</v>
      </c>
      <c r="H218" s="22">
        <f>INDEX(Data[],MATCH($A218,Data[Dist],0),MATCH(H$6,Data[#Headers],0))-G218</f>
        <v>0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667706</v>
      </c>
      <c r="L218" s="22">
        <f>INDEX(Notes!$I$2:$N$11,MATCH(Notes!$B$2,Notes!$I$2:$I$11,0),6)*$E218</f>
        <v>1001559</v>
      </c>
      <c r="M218" s="22">
        <f>IF(Notes!$B$2="June",'Payment Total'!$F218,0)</f>
        <v>333851</v>
      </c>
      <c r="N218" s="22">
        <f t="shared" si="12"/>
        <v>0</v>
      </c>
      <c r="P218" s="26" t="s">
        <v>1048</v>
      </c>
      <c r="Q218" s="26">
        <v>333851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988187</v>
      </c>
      <c r="H219" s="22">
        <f>INDEX(Data[],MATCH($A219,Data[Dist],0),MATCH(H$6,Data[#Headers],0))-G219</f>
        <v>0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196854</v>
      </c>
      <c r="L219" s="22">
        <f>INDEX(Notes!$I$2:$N$11,MATCH(Notes!$B$2,Notes!$I$2:$I$11,0),6)*$E219</f>
        <v>295281</v>
      </c>
      <c r="M219" s="22">
        <f>IF(Notes!$B$2="June",'Payment Total'!$F219,0)</f>
        <v>98428</v>
      </c>
      <c r="N219" s="22">
        <f t="shared" si="12"/>
        <v>0</v>
      </c>
      <c r="P219" s="26" t="s">
        <v>1049</v>
      </c>
      <c r="Q219" s="26">
        <v>98428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13463843</v>
      </c>
      <c r="H220" s="22">
        <f>INDEX(Data[],MATCH($A220,Data[Dist],0),MATCH(H$6,Data[#Headers],0))-G220</f>
        <v>0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2686810</v>
      </c>
      <c r="L220" s="22">
        <f>INDEX(Notes!$I$2:$N$11,MATCH(Notes!$B$2,Notes!$I$2:$I$11,0),6)*$E220</f>
        <v>4030212</v>
      </c>
      <c r="M220" s="22">
        <f>IF(Notes!$B$2="June",'Payment Total'!$F220,0)</f>
        <v>1343405</v>
      </c>
      <c r="N220" s="22">
        <f t="shared" si="12"/>
        <v>0</v>
      </c>
      <c r="P220" s="26" t="s">
        <v>1050</v>
      </c>
      <c r="Q220" s="26">
        <v>1343405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19911103</v>
      </c>
      <c r="H221" s="22">
        <f>INDEX(Data[],MATCH($A221,Data[Dist],0),MATCH(H$6,Data[#Headers],0))-G221</f>
        <v>0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3972688</v>
      </c>
      <c r="L221" s="22">
        <f>INDEX(Notes!$I$2:$N$11,MATCH(Notes!$B$2,Notes!$I$2:$I$11,0),6)*$E221</f>
        <v>5959032</v>
      </c>
      <c r="M221" s="22">
        <f>IF(Notes!$B$2="June",'Payment Total'!$F221,0)</f>
        <v>1986343</v>
      </c>
      <c r="N221" s="22">
        <f t="shared" si="12"/>
        <v>0</v>
      </c>
      <c r="P221" s="26" t="s">
        <v>1051</v>
      </c>
      <c r="Q221" s="26">
        <v>1986343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2733021</v>
      </c>
      <c r="H222" s="22">
        <f>INDEX(Data[],MATCH($A222,Data[Dist],0),MATCH(H$6,Data[#Headers],0))-G222</f>
        <v>0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545212</v>
      </c>
      <c r="L222" s="22">
        <f>INDEX(Notes!$I$2:$N$11,MATCH(Notes!$B$2,Notes!$I$2:$I$11,0),6)*$E222</f>
        <v>817815</v>
      </c>
      <c r="M222" s="22">
        <f>IF(Notes!$B$2="June",'Payment Total'!$F222,0)</f>
        <v>272606</v>
      </c>
      <c r="N222" s="22">
        <f t="shared" si="12"/>
        <v>0</v>
      </c>
      <c r="P222" s="26" t="s">
        <v>1052</v>
      </c>
      <c r="Q222" s="26">
        <v>272606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294219</v>
      </c>
      <c r="F223" s="160">
        <f>INDEX(Data[],MATCH($A223,Data[Dist],0),MATCH(F$6,Data[#Headers],0))</f>
        <v>294218</v>
      </c>
      <c r="G223" s="22">
        <f>INDEX(Data[],MATCH($A223,Data[Dist],0),MATCH(G$6,Data[#Headers],0))</f>
        <v>3013813</v>
      </c>
      <c r="H223" s="22">
        <f>INDEX(Data[],MATCH($A223,Data[Dist],0),MATCH(H$6,Data[#Headers],0))-G223</f>
        <v>0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609746</v>
      </c>
      <c r="L223" s="22">
        <f>INDEX(Notes!$I$2:$N$11,MATCH(Notes!$B$2,Notes!$I$2:$I$11,0),6)*$E223</f>
        <v>882657</v>
      </c>
      <c r="M223" s="22">
        <f>IF(Notes!$B$2="June",'Payment Total'!$F223,0)</f>
        <v>294218</v>
      </c>
      <c r="N223" s="22">
        <f t="shared" si="12"/>
        <v>0</v>
      </c>
      <c r="P223" s="26" t="s">
        <v>1053</v>
      </c>
      <c r="Q223" s="26">
        <v>294218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26513370</v>
      </c>
      <c r="H224" s="22">
        <f>INDEX(Data[],MATCH($A224,Data[Dist],0),MATCH(H$6,Data[#Headers],0))-G224</f>
        <v>0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5292412</v>
      </c>
      <c r="L224" s="22">
        <f>INDEX(Notes!$I$2:$N$11,MATCH(Notes!$B$2,Notes!$I$2:$I$11,0),6)*$E224</f>
        <v>7938621</v>
      </c>
      <c r="M224" s="22">
        <f>IF(Notes!$B$2="June",'Payment Total'!$F224,0)</f>
        <v>2646205</v>
      </c>
      <c r="N224" s="22">
        <f t="shared" si="12"/>
        <v>0</v>
      </c>
      <c r="P224" s="26" t="s">
        <v>1054</v>
      </c>
      <c r="Q224" s="26">
        <v>2646205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4150123</v>
      </c>
      <c r="H225" s="22">
        <f>INDEX(Data[],MATCH($A225,Data[Dist],0),MATCH(H$6,Data[#Headers],0))-G225</f>
        <v>0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827898</v>
      </c>
      <c r="L225" s="22">
        <f>INDEX(Notes!$I$2:$N$11,MATCH(Notes!$B$2,Notes!$I$2:$I$11,0),6)*$E225</f>
        <v>1241847</v>
      </c>
      <c r="M225" s="22">
        <f>IF(Notes!$B$2="June",'Payment Total'!$F225,0)</f>
        <v>413950</v>
      </c>
      <c r="N225" s="22">
        <f t="shared" si="12"/>
        <v>0</v>
      </c>
      <c r="P225" s="26" t="s">
        <v>1055</v>
      </c>
      <c r="Q225" s="26">
        <v>413950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5386757</v>
      </c>
      <c r="H226" s="22">
        <f>INDEX(Data[],MATCH($A226,Data[Dist],0),MATCH(H$6,Data[#Headers],0))-G226</f>
        <v>0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1074520</v>
      </c>
      <c r="L226" s="22">
        <f>INDEX(Notes!$I$2:$N$11,MATCH(Notes!$B$2,Notes!$I$2:$I$11,0),6)*$E226</f>
        <v>1611777</v>
      </c>
      <c r="M226" s="22">
        <f>IF(Notes!$B$2="June",'Payment Total'!$F226,0)</f>
        <v>537260</v>
      </c>
      <c r="N226" s="22">
        <f t="shared" si="12"/>
        <v>0</v>
      </c>
      <c r="P226" s="26" t="s">
        <v>1056</v>
      </c>
      <c r="Q226" s="26">
        <v>537260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10775470</v>
      </c>
      <c r="H227" s="22">
        <f>INDEX(Data[],MATCH($A227,Data[Dist],0),MATCH(H$6,Data[#Headers],0))-G227</f>
        <v>0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2150990</v>
      </c>
      <c r="L227" s="22">
        <f>INDEX(Notes!$I$2:$N$11,MATCH(Notes!$B$2,Notes!$I$2:$I$11,0),6)*$E227</f>
        <v>3226485</v>
      </c>
      <c r="M227" s="22">
        <f>IF(Notes!$B$2="June",'Payment Total'!$F227,0)</f>
        <v>1075495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3344789</v>
      </c>
      <c r="H228" s="22">
        <f>INDEX(Data[],MATCH($A228,Data[Dist],0),MATCH(H$6,Data[#Headers],0))-G228</f>
        <v>0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667114</v>
      </c>
      <c r="L228" s="22">
        <f>INDEX(Notes!$I$2:$N$11,MATCH(Notes!$B$2,Notes!$I$2:$I$11,0),6)*$E228</f>
        <v>1000671</v>
      </c>
      <c r="M228" s="22">
        <f>IF(Notes!$B$2="June",'Payment Total'!$F228,0)</f>
        <v>333556</v>
      </c>
      <c r="N228" s="22">
        <f t="shared" si="12"/>
        <v>0</v>
      </c>
      <c r="P228" s="26" t="s">
        <v>1058</v>
      </c>
      <c r="Q228" s="26">
        <v>333556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560384</v>
      </c>
      <c r="H229" s="22">
        <f>INDEX(Data[],MATCH($A229,Data[Dist],0),MATCH(H$6,Data[#Headers],0))-G229</f>
        <v>0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108882</v>
      </c>
      <c r="L229" s="22">
        <f>INDEX(Notes!$I$2:$N$11,MATCH(Notes!$B$2,Notes!$I$2:$I$11,0),6)*$E229</f>
        <v>163323</v>
      </c>
      <c r="M229" s="22">
        <f>IF(Notes!$B$2="June",'Payment Total'!$F229,0)</f>
        <v>54439</v>
      </c>
      <c r="N229" s="22">
        <f t="shared" si="12"/>
        <v>0</v>
      </c>
      <c r="P229" s="26" t="s">
        <v>1059</v>
      </c>
      <c r="Q229" s="26">
        <v>54439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1409254</v>
      </c>
      <c r="H230" s="22">
        <f>INDEX(Data[],MATCH($A230,Data[Dist],0),MATCH(H$6,Data[#Headers],0))-G230</f>
        <v>0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281196</v>
      </c>
      <c r="L230" s="22">
        <f>INDEX(Notes!$I$2:$N$11,MATCH(Notes!$B$2,Notes!$I$2:$I$11,0),6)*$E230</f>
        <v>421794</v>
      </c>
      <c r="M230" s="22">
        <f>IF(Notes!$B$2="June",'Payment Total'!$F230,0)</f>
        <v>140596</v>
      </c>
      <c r="N230" s="22">
        <f t="shared" si="12"/>
        <v>0</v>
      </c>
      <c r="P230" s="26" t="s">
        <v>1060</v>
      </c>
      <c r="Q230" s="26">
        <v>140596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843018</v>
      </c>
      <c r="H231" s="22">
        <f>INDEX(Data[],MATCH($A231,Data[Dist],0),MATCH(H$6,Data[#Headers],0))-G231</f>
        <v>0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168062</v>
      </c>
      <c r="L231" s="22">
        <f>INDEX(Notes!$I$2:$N$11,MATCH(Notes!$B$2,Notes!$I$2:$I$11,0),6)*$E231</f>
        <v>252093</v>
      </c>
      <c r="M231" s="22">
        <f>IF(Notes!$B$2="June",'Payment Total'!$F231,0)</f>
        <v>84031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5753301</v>
      </c>
      <c r="H232" s="22">
        <f>INDEX(Data[],MATCH($A232,Data[Dist],0),MATCH(H$6,Data[#Headers],0))-G232</f>
        <v>0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1147896</v>
      </c>
      <c r="L232" s="22">
        <f>INDEX(Notes!$I$2:$N$11,MATCH(Notes!$B$2,Notes!$I$2:$I$11,0),6)*$E232</f>
        <v>1721844</v>
      </c>
      <c r="M232" s="22">
        <f>IF(Notes!$B$2="June",'Payment Total'!$F232,0)</f>
        <v>573949</v>
      </c>
      <c r="N232" s="22">
        <f t="shared" si="12"/>
        <v>0</v>
      </c>
      <c r="P232" s="26" t="s">
        <v>1062</v>
      </c>
      <c r="Q232" s="26">
        <v>573949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15958914</v>
      </c>
      <c r="H233" s="22">
        <f>INDEX(Data[],MATCH($A233,Data[Dist],0),MATCH(H$6,Data[#Headers],0))-G233</f>
        <v>0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3185018</v>
      </c>
      <c r="L233" s="22">
        <f>INDEX(Notes!$I$2:$N$11,MATCH(Notes!$B$2,Notes!$I$2:$I$11,0),6)*$E233</f>
        <v>4777527</v>
      </c>
      <c r="M233" s="22">
        <f>IF(Notes!$B$2="June",'Payment Total'!$F233,0)</f>
        <v>1592509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4096187</v>
      </c>
      <c r="F234" s="160">
        <f>INDEX(Data[],MATCH($A234,Data[Dist],0),MATCH(F$6,Data[#Headers],0))</f>
        <v>4096185</v>
      </c>
      <c r="G234" s="22">
        <f>INDEX(Data[],MATCH($A234,Data[Dist],0),MATCH(G$6,Data[#Headers],0))</f>
        <v>41128350</v>
      </c>
      <c r="H234" s="22">
        <f>INDEX(Data[],MATCH($A234,Data[Dist],0),MATCH(H$6,Data[#Headers],0))-G234</f>
        <v>0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8223000</v>
      </c>
      <c r="L234" s="22">
        <f>INDEX(Notes!$I$2:$N$11,MATCH(Notes!$B$2,Notes!$I$2:$I$11,0),6)*$E234</f>
        <v>12288561</v>
      </c>
      <c r="M234" s="22">
        <f>IF(Notes!$B$2="June",'Payment Total'!$F234,0)</f>
        <v>4096185</v>
      </c>
      <c r="N234" s="22">
        <f t="shared" si="12"/>
        <v>0</v>
      </c>
      <c r="P234" s="26" t="s">
        <v>1064</v>
      </c>
      <c r="Q234" s="26">
        <v>4096185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3651997</v>
      </c>
      <c r="H235" s="22">
        <f>INDEX(Data[],MATCH($A235,Data[Dist],0),MATCH(H$6,Data[#Headers],0))-G235</f>
        <v>0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728296</v>
      </c>
      <c r="L235" s="22">
        <f>INDEX(Notes!$I$2:$N$11,MATCH(Notes!$B$2,Notes!$I$2:$I$11,0),6)*$E235</f>
        <v>1092444</v>
      </c>
      <c r="M235" s="22">
        <f>IF(Notes!$B$2="June",'Payment Total'!$F235,0)</f>
        <v>364149</v>
      </c>
      <c r="N235" s="22">
        <f t="shared" si="12"/>
        <v>0</v>
      </c>
      <c r="P235" s="26" t="s">
        <v>1065</v>
      </c>
      <c r="Q235" s="26">
        <v>364149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936801</v>
      </c>
      <c r="H236" s="22">
        <f>INDEX(Data[],MATCH($A236,Data[Dist],0),MATCH(H$6,Data[#Headers],0))-G236</f>
        <v>0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186800</v>
      </c>
      <c r="L236" s="22">
        <f>INDEX(Notes!$I$2:$N$11,MATCH(Notes!$B$2,Notes!$I$2:$I$11,0),6)*$E236</f>
        <v>280197</v>
      </c>
      <c r="M236" s="22">
        <f>IF(Notes!$B$2="June",'Payment Total'!$F236,0)</f>
        <v>93400</v>
      </c>
      <c r="N236" s="22">
        <f t="shared" si="12"/>
        <v>0</v>
      </c>
      <c r="P236" s="26" t="s">
        <v>1066</v>
      </c>
      <c r="Q236" s="26">
        <v>93400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1755916</v>
      </c>
      <c r="H237" s="22">
        <f>INDEX(Data[],MATCH($A237,Data[Dist],0),MATCH(H$6,Data[#Headers],0))-G237</f>
        <v>0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349508</v>
      </c>
      <c r="L237" s="22">
        <f>INDEX(Notes!$I$2:$N$11,MATCH(Notes!$B$2,Notes!$I$2:$I$11,0),6)*$E237</f>
        <v>524262</v>
      </c>
      <c r="M237" s="22">
        <f>IF(Notes!$B$2="June",'Payment Total'!$F237,0)</f>
        <v>174754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3383077</v>
      </c>
      <c r="H238" s="22">
        <f>INDEX(Data[],MATCH($A238,Data[Dist],0),MATCH(H$6,Data[#Headers],0))-G238</f>
        <v>0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674854</v>
      </c>
      <c r="L238" s="22">
        <f>INDEX(Notes!$I$2:$N$11,MATCH(Notes!$B$2,Notes!$I$2:$I$11,0),6)*$E238</f>
        <v>1012281</v>
      </c>
      <c r="M238" s="22">
        <f>IF(Notes!$B$2="June",'Payment Total'!$F238,0)</f>
        <v>337426</v>
      </c>
      <c r="N238" s="22">
        <f t="shared" si="12"/>
        <v>0</v>
      </c>
      <c r="P238" s="26" t="s">
        <v>1068</v>
      </c>
      <c r="Q238" s="26">
        <v>337426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13239405</v>
      </c>
      <c r="H239" s="22">
        <f>INDEX(Data[],MATCH($A239,Data[Dist],0),MATCH(H$6,Data[#Headers],0))-G239</f>
        <v>0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2641222</v>
      </c>
      <c r="L239" s="22">
        <f>INDEX(Notes!$I$2:$N$11,MATCH(Notes!$B$2,Notes!$I$2:$I$11,0),6)*$E239</f>
        <v>3961833</v>
      </c>
      <c r="M239" s="22">
        <f>IF(Notes!$B$2="June",'Payment Total'!$F239,0)</f>
        <v>1320610</v>
      </c>
      <c r="N239" s="22">
        <f t="shared" si="12"/>
        <v>0</v>
      </c>
      <c r="P239" s="26" t="s">
        <v>1069</v>
      </c>
      <c r="Q239" s="26">
        <v>1320610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15141329</v>
      </c>
      <c r="H240" s="22">
        <f>INDEX(Data[],MATCH($A240,Data[Dist],0),MATCH(H$6,Data[#Headers],0))-G240</f>
        <v>0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3022658</v>
      </c>
      <c r="L240" s="22">
        <f>INDEX(Notes!$I$2:$N$11,MATCH(Notes!$B$2,Notes!$I$2:$I$11,0),6)*$E240</f>
        <v>4533987</v>
      </c>
      <c r="M240" s="22">
        <f>IF(Notes!$B$2="June",'Payment Total'!$F240,0)</f>
        <v>1511328</v>
      </c>
      <c r="N240" s="22">
        <f t="shared" si="12"/>
        <v>0</v>
      </c>
      <c r="P240" s="26" t="s">
        <v>1070</v>
      </c>
      <c r="Q240" s="26">
        <v>1511328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34504146</v>
      </c>
      <c r="H241" s="22">
        <f>INDEX(Data[],MATCH($A241,Data[Dist],0),MATCH(H$6,Data[#Headers],0))-G241</f>
        <v>0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6884218</v>
      </c>
      <c r="L241" s="22">
        <f>INDEX(Notes!$I$2:$N$11,MATCH(Notes!$B$2,Notes!$I$2:$I$11,0),6)*$E241</f>
        <v>10326327</v>
      </c>
      <c r="M241" s="22">
        <f>IF(Notes!$B$2="June",'Payment Total'!$F241,0)</f>
        <v>3442109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5085364</v>
      </c>
      <c r="H242" s="22">
        <f>INDEX(Data[],MATCH($A242,Data[Dist],0),MATCH(H$6,Data[#Headers],0))-G242</f>
        <v>0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1015004</v>
      </c>
      <c r="L242" s="22">
        <f>INDEX(Notes!$I$2:$N$11,MATCH(Notes!$B$2,Notes!$I$2:$I$11,0),6)*$E242</f>
        <v>1522506</v>
      </c>
      <c r="M242" s="22">
        <f>IF(Notes!$B$2="June",'Payment Total'!$F242,0)</f>
        <v>507502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2590827</v>
      </c>
      <c r="H243" s="22">
        <f>INDEX(Data[],MATCH($A243,Data[Dist],0),MATCH(H$6,Data[#Headers],0))-G243</f>
        <v>0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516110</v>
      </c>
      <c r="L243" s="22">
        <f>INDEX(Notes!$I$2:$N$11,MATCH(Notes!$B$2,Notes!$I$2:$I$11,0),6)*$E243</f>
        <v>774162</v>
      </c>
      <c r="M243" s="22">
        <f>IF(Notes!$B$2="June",'Payment Total'!$F243,0)</f>
        <v>258055</v>
      </c>
      <c r="N243" s="22">
        <f t="shared" si="12"/>
        <v>0</v>
      </c>
      <c r="P243" s="26" t="s">
        <v>1073</v>
      </c>
      <c r="Q243" s="26">
        <v>258055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5374311</v>
      </c>
      <c r="H244" s="22">
        <f>INDEX(Data[],MATCH($A244,Data[Dist],0),MATCH(H$6,Data[#Headers],0))-G244</f>
        <v>0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1072794</v>
      </c>
      <c r="L244" s="22">
        <f>INDEX(Notes!$I$2:$N$11,MATCH(Notes!$B$2,Notes!$I$2:$I$11,0),6)*$E244</f>
        <v>1609188</v>
      </c>
      <c r="M244" s="22">
        <f>IF(Notes!$B$2="June",'Payment Total'!$F244,0)</f>
        <v>536397</v>
      </c>
      <c r="N244" s="22">
        <f t="shared" si="12"/>
        <v>0</v>
      </c>
      <c r="P244" s="26" t="s">
        <v>1074</v>
      </c>
      <c r="Q244" s="26">
        <v>536397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6993699</v>
      </c>
      <c r="H245" s="22">
        <f>INDEX(Data[],MATCH($A245,Data[Dist],0),MATCH(H$6,Data[#Headers],0))-G245</f>
        <v>0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1395606</v>
      </c>
      <c r="L245" s="22">
        <f>INDEX(Notes!$I$2:$N$11,MATCH(Notes!$B$2,Notes!$I$2:$I$11,0),6)*$E245</f>
        <v>2093409</v>
      </c>
      <c r="M245" s="22">
        <f>IF(Notes!$B$2="June",'Payment Total'!$F245,0)</f>
        <v>697804</v>
      </c>
      <c r="N245" s="22">
        <f t="shared" si="12"/>
        <v>0</v>
      </c>
      <c r="P245" s="26" t="s">
        <v>1075</v>
      </c>
      <c r="Q245" s="26">
        <v>697804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2609692</v>
      </c>
      <c r="H246" s="22">
        <f>INDEX(Data[],MATCH($A246,Data[Dist],0),MATCH(H$6,Data[#Headers],0))-G246</f>
        <v>0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520182</v>
      </c>
      <c r="L246" s="22">
        <f>INDEX(Notes!$I$2:$N$11,MATCH(Notes!$B$2,Notes!$I$2:$I$11,0),6)*$E246</f>
        <v>780273</v>
      </c>
      <c r="M246" s="22">
        <f>IF(Notes!$B$2="June",'Payment Total'!$F246,0)</f>
        <v>260089</v>
      </c>
      <c r="N246" s="22">
        <f t="shared" si="12"/>
        <v>0</v>
      </c>
      <c r="P246" s="26" t="s">
        <v>1076</v>
      </c>
      <c r="Q246" s="26">
        <v>260089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704028</v>
      </c>
      <c r="F247" s="160">
        <f>INDEX(Data[],MATCH($A247,Data[Dist],0),MATCH(F$6,Data[#Headers],0))</f>
        <v>704026</v>
      </c>
      <c r="G247" s="22">
        <f>INDEX(Data[],MATCH($A247,Data[Dist],0),MATCH(G$6,Data[#Headers],0))</f>
        <v>7369892</v>
      </c>
      <c r="H247" s="22">
        <f>INDEX(Data[],MATCH($A247,Data[Dist],0),MATCH(H$6,Data[#Headers],0))-G247</f>
        <v>0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1512450</v>
      </c>
      <c r="L247" s="22">
        <f>INDEX(Notes!$I$2:$N$11,MATCH(Notes!$B$2,Notes!$I$2:$I$11,0),6)*$E247</f>
        <v>2112084</v>
      </c>
      <c r="M247" s="22">
        <f>IF(Notes!$B$2="June",'Payment Total'!$F247,0)</f>
        <v>704026</v>
      </c>
      <c r="N247" s="22">
        <f t="shared" si="12"/>
        <v>0</v>
      </c>
      <c r="P247" s="26" t="s">
        <v>1077</v>
      </c>
      <c r="Q247" s="26">
        <v>704026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1399046</v>
      </c>
      <c r="H248" s="22">
        <f>INDEX(Data[],MATCH($A248,Data[Dist],0),MATCH(H$6,Data[#Headers],0))-G248</f>
        <v>0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278798</v>
      </c>
      <c r="L248" s="22">
        <f>INDEX(Notes!$I$2:$N$11,MATCH(Notes!$B$2,Notes!$I$2:$I$11,0),6)*$E248</f>
        <v>418197</v>
      </c>
      <c r="M248" s="22">
        <f>IF(Notes!$B$2="June",'Payment Total'!$F248,0)</f>
        <v>139399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1475676</v>
      </c>
      <c r="H249" s="22">
        <f>INDEX(Data[],MATCH($A249,Data[Dist],0),MATCH(H$6,Data[#Headers],0))-G249</f>
        <v>0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294118</v>
      </c>
      <c r="L249" s="22">
        <f>INDEX(Notes!$I$2:$N$11,MATCH(Notes!$B$2,Notes!$I$2:$I$11,0),6)*$E249</f>
        <v>441177</v>
      </c>
      <c r="M249" s="22">
        <f>IF(Notes!$B$2="June",'Payment Total'!$F249,0)</f>
        <v>147057</v>
      </c>
      <c r="N249" s="22">
        <f t="shared" si="12"/>
        <v>0</v>
      </c>
      <c r="P249" s="26" t="s">
        <v>1079</v>
      </c>
      <c r="Q249" s="26">
        <v>147057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5939144</v>
      </c>
      <c r="H250" s="22">
        <f>INDEX(Data[],MATCH($A250,Data[Dist],0),MATCH(H$6,Data[#Headers],0))-G250</f>
        <v>0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1185214</v>
      </c>
      <c r="L250" s="22">
        <f>INDEX(Notes!$I$2:$N$11,MATCH(Notes!$B$2,Notes!$I$2:$I$11,0),6)*$E250</f>
        <v>1777821</v>
      </c>
      <c r="M250" s="22">
        <f>IF(Notes!$B$2="June",'Payment Total'!$F250,0)</f>
        <v>592605</v>
      </c>
      <c r="N250" s="22">
        <f t="shared" si="12"/>
        <v>0</v>
      </c>
      <c r="P250" s="26" t="s">
        <v>1080</v>
      </c>
      <c r="Q250" s="26">
        <v>592605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6456073</v>
      </c>
      <c r="H251" s="22">
        <f>INDEX(Data[],MATCH($A251,Data[Dist],0),MATCH(H$6,Data[#Headers],0))-G251</f>
        <v>0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1288192</v>
      </c>
      <c r="L251" s="22">
        <f>INDEX(Notes!$I$2:$N$11,MATCH(Notes!$B$2,Notes!$I$2:$I$11,0),6)*$E251</f>
        <v>1932288</v>
      </c>
      <c r="M251" s="22">
        <f>IF(Notes!$B$2="June",'Payment Total'!$F251,0)</f>
        <v>644097</v>
      </c>
      <c r="N251" s="22">
        <f t="shared" si="12"/>
        <v>0</v>
      </c>
      <c r="P251" s="26" t="s">
        <v>1081</v>
      </c>
      <c r="Q251" s="26">
        <v>644097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2410164</v>
      </c>
      <c r="H252" s="22">
        <f>INDEX(Data[],MATCH($A252,Data[Dist],0),MATCH(H$6,Data[#Headers],0))-G252</f>
        <v>0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480826</v>
      </c>
      <c r="L252" s="22">
        <f>INDEX(Notes!$I$2:$N$11,MATCH(Notes!$B$2,Notes!$I$2:$I$11,0),6)*$E252</f>
        <v>721242</v>
      </c>
      <c r="M252" s="22">
        <f>IF(Notes!$B$2="June",'Payment Total'!$F252,0)</f>
        <v>240412</v>
      </c>
      <c r="N252" s="22">
        <f t="shared" si="12"/>
        <v>0</v>
      </c>
      <c r="P252" s="26" t="s">
        <v>1082</v>
      </c>
      <c r="Q252" s="26">
        <v>240412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1251049</v>
      </c>
      <c r="H253" s="22">
        <f>INDEX(Data[],MATCH($A253,Data[Dist],0),MATCH(H$6,Data[#Headers],0))-G253</f>
        <v>0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249598</v>
      </c>
      <c r="L253" s="22">
        <f>INDEX(Notes!$I$2:$N$11,MATCH(Notes!$B$2,Notes!$I$2:$I$11,0),6)*$E253</f>
        <v>374397</v>
      </c>
      <c r="M253" s="22">
        <f>IF(Notes!$B$2="June",'Payment Total'!$F253,0)</f>
        <v>124798</v>
      </c>
      <c r="N253" s="22">
        <f t="shared" si="12"/>
        <v>0</v>
      </c>
      <c r="P253" s="26" t="s">
        <v>1083</v>
      </c>
      <c r="Q253" s="26">
        <v>124798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2994368</v>
      </c>
      <c r="H254" s="22">
        <f>INDEX(Data[],MATCH($A254,Data[Dist],0),MATCH(H$6,Data[#Headers],0))-G254</f>
        <v>0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597154</v>
      </c>
      <c r="L254" s="22">
        <f>INDEX(Notes!$I$2:$N$11,MATCH(Notes!$B$2,Notes!$I$2:$I$11,0),6)*$E254</f>
        <v>895734</v>
      </c>
      <c r="M254" s="22">
        <f>IF(Notes!$B$2="June",'Payment Total'!$F254,0)</f>
        <v>298576</v>
      </c>
      <c r="N254" s="22">
        <f t="shared" si="12"/>
        <v>0</v>
      </c>
      <c r="P254" s="26" t="s">
        <v>1084</v>
      </c>
      <c r="Q254" s="26">
        <v>298576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3318045</v>
      </c>
      <c r="H255" s="22">
        <f>INDEX(Data[],MATCH($A255,Data[Dist],0),MATCH(H$6,Data[#Headers],0))-G255</f>
        <v>0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660340</v>
      </c>
      <c r="L255" s="22">
        <f>INDEX(Notes!$I$2:$N$11,MATCH(Notes!$B$2,Notes!$I$2:$I$11,0),6)*$E255</f>
        <v>990510</v>
      </c>
      <c r="M255" s="22">
        <f>IF(Notes!$B$2="June",'Payment Total'!$F255,0)</f>
        <v>330171</v>
      </c>
      <c r="N255" s="22">
        <f t="shared" si="12"/>
        <v>0</v>
      </c>
      <c r="P255" s="26" t="s">
        <v>1085</v>
      </c>
      <c r="Q255" s="26">
        <v>330171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2033345</v>
      </c>
      <c r="H256" s="22">
        <f>INDEX(Data[],MATCH($A256,Data[Dist],0),MATCH(H$6,Data[#Headers],0))-G256</f>
        <v>0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405530</v>
      </c>
      <c r="L256" s="22">
        <f>INDEX(Notes!$I$2:$N$11,MATCH(Notes!$B$2,Notes!$I$2:$I$11,0),6)*$E256</f>
        <v>608295</v>
      </c>
      <c r="M256" s="22">
        <f>IF(Notes!$B$2="June",'Payment Total'!$F256,0)</f>
        <v>202764</v>
      </c>
      <c r="N256" s="22">
        <f t="shared" si="12"/>
        <v>0</v>
      </c>
      <c r="P256" s="26" t="s">
        <v>1086</v>
      </c>
      <c r="Q256" s="26">
        <v>202764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1023226</v>
      </c>
      <c r="H257" s="22">
        <f>INDEX(Data[],MATCH($A257,Data[Dist],0),MATCH(H$6,Data[#Headers],0))-G257</f>
        <v>0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203952</v>
      </c>
      <c r="L257" s="22">
        <f>INDEX(Notes!$I$2:$N$11,MATCH(Notes!$B$2,Notes!$I$2:$I$11,0),6)*$E257</f>
        <v>305931</v>
      </c>
      <c r="M257" s="22">
        <f>IF(Notes!$B$2="June",'Payment Total'!$F257,0)</f>
        <v>101975</v>
      </c>
      <c r="N257" s="22">
        <f t="shared" si="12"/>
        <v>0</v>
      </c>
      <c r="P257" s="26" t="s">
        <v>1087</v>
      </c>
      <c r="Q257" s="26">
        <v>101975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8359845</v>
      </c>
      <c r="H258" s="22">
        <f>INDEX(Data[],MATCH($A258,Data[Dist],0),MATCH(H$6,Data[#Headers],0))-G258</f>
        <v>0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1667658</v>
      </c>
      <c r="L258" s="22">
        <f>INDEX(Notes!$I$2:$N$11,MATCH(Notes!$B$2,Notes!$I$2:$I$11,0),6)*$E258</f>
        <v>2501487</v>
      </c>
      <c r="M258" s="22">
        <f>IF(Notes!$B$2="June",'Payment Total'!$F258,0)</f>
        <v>833828</v>
      </c>
      <c r="N258" s="22">
        <f t="shared" si="12"/>
        <v>0</v>
      </c>
      <c r="P258" s="26" t="s">
        <v>1088</v>
      </c>
      <c r="Q258" s="26">
        <v>833828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1600014</v>
      </c>
      <c r="H259" s="22">
        <f>INDEX(Data[],MATCH($A259,Data[Dist],0),MATCH(H$6,Data[#Headers],0))-G259</f>
        <v>0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319224</v>
      </c>
      <c r="L259" s="22">
        <f>INDEX(Notes!$I$2:$N$11,MATCH(Notes!$B$2,Notes!$I$2:$I$11,0),6)*$E259</f>
        <v>478836</v>
      </c>
      <c r="M259" s="22">
        <f>IF(Notes!$B$2="June",'Payment Total'!$F259,0)</f>
        <v>159610</v>
      </c>
      <c r="N259" s="22">
        <f t="shared" si="12"/>
        <v>0</v>
      </c>
      <c r="P259" s="26" t="s">
        <v>1089</v>
      </c>
      <c r="Q259" s="26">
        <v>159610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4471043</v>
      </c>
      <c r="H260" s="22">
        <f>INDEX(Data[],MATCH($A260,Data[Dist],0),MATCH(H$6,Data[#Headers],0))-G260</f>
        <v>0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891912</v>
      </c>
      <c r="L260" s="22">
        <f>INDEX(Notes!$I$2:$N$11,MATCH(Notes!$B$2,Notes!$I$2:$I$11,0),6)*$E260</f>
        <v>1337868</v>
      </c>
      <c r="M260" s="22">
        <f>IF(Notes!$B$2="June",'Payment Total'!$F260,0)</f>
        <v>445955</v>
      </c>
      <c r="N260" s="22">
        <f t="shared" si="12"/>
        <v>0</v>
      </c>
      <c r="P260" s="26" t="s">
        <v>1090</v>
      </c>
      <c r="Q260" s="26">
        <v>445955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7722795</v>
      </c>
      <c r="H261" s="22">
        <f>INDEX(Data[],MATCH($A261,Data[Dist],0),MATCH(H$6,Data[#Headers],0))-G261</f>
        <v>0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1541140</v>
      </c>
      <c r="L261" s="22">
        <f>INDEX(Notes!$I$2:$N$11,MATCH(Notes!$B$2,Notes!$I$2:$I$11,0),6)*$E261</f>
        <v>2311710</v>
      </c>
      <c r="M261" s="22">
        <f>IF(Notes!$B$2="June",'Payment Total'!$F261,0)</f>
        <v>770569</v>
      </c>
      <c r="N261" s="22">
        <f t="shared" si="12"/>
        <v>0</v>
      </c>
      <c r="P261" s="26" t="s">
        <v>1091</v>
      </c>
      <c r="Q261" s="26">
        <v>770569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7030831</v>
      </c>
      <c r="H262" s="22">
        <f>INDEX(Data[],MATCH($A262,Data[Dist],0),MATCH(H$6,Data[#Headers],0))-G262</f>
        <v>0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1402990</v>
      </c>
      <c r="L262" s="22">
        <f>INDEX(Notes!$I$2:$N$11,MATCH(Notes!$B$2,Notes!$I$2:$I$11,0),6)*$E262</f>
        <v>2104485</v>
      </c>
      <c r="M262" s="22">
        <f>IF(Notes!$B$2="June",'Payment Total'!$F262,0)</f>
        <v>701496</v>
      </c>
      <c r="N262" s="22">
        <f t="shared" si="12"/>
        <v>0</v>
      </c>
      <c r="P262" s="26" t="s">
        <v>1092</v>
      </c>
      <c r="Q262" s="26">
        <v>701496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4441298</v>
      </c>
      <c r="H263" s="22">
        <f>INDEX(Data[],MATCH($A263,Data[Dist],0),MATCH(H$6,Data[#Headers],0))-G263</f>
        <v>0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886084</v>
      </c>
      <c r="L263" s="22">
        <f>INDEX(Notes!$I$2:$N$11,MATCH(Notes!$B$2,Notes!$I$2:$I$11,0),6)*$E263</f>
        <v>1329129</v>
      </c>
      <c r="M263" s="22">
        <f>IF(Notes!$B$2="June",'Payment Total'!$F263,0)</f>
        <v>443041</v>
      </c>
      <c r="N263" s="22">
        <f t="shared" si="12"/>
        <v>0</v>
      </c>
      <c r="P263" s="26" t="s">
        <v>1093</v>
      </c>
      <c r="Q263" s="26">
        <v>443041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2465862</v>
      </c>
      <c r="H264" s="22">
        <f>INDEX(Data[],MATCH($A264,Data[Dist],0),MATCH(H$6,Data[#Headers],0))-G264</f>
        <v>0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492036</v>
      </c>
      <c r="L264" s="22">
        <f>INDEX(Notes!$I$2:$N$11,MATCH(Notes!$B$2,Notes!$I$2:$I$11,0),6)*$E264</f>
        <v>738057</v>
      </c>
      <c r="M264" s="22">
        <f>IF(Notes!$B$2="June",'Payment Total'!$F264,0)</f>
        <v>246017</v>
      </c>
      <c r="N264" s="22">
        <f t="shared" ref="N264:N327" si="16">SUM(J264:M264)-G264</f>
        <v>0</v>
      </c>
      <c r="P264" s="26" t="s">
        <v>1094</v>
      </c>
      <c r="Q264" s="26">
        <v>246017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INDEX($A$7:$H$333,MATCH($S264,$A$7:$A$333,0),6)-Q264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3721356</v>
      </c>
      <c r="H265" s="22">
        <f>INDEX(Data[],MATCH($A265,Data[Dist],0),MATCH(H$6,Data[#Headers],0))-G265</f>
        <v>0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742622</v>
      </c>
      <c r="L265" s="22">
        <f>INDEX(Notes!$I$2:$N$11,MATCH(Notes!$B$2,Notes!$I$2:$I$11,0),6)*$E265</f>
        <v>1113933</v>
      </c>
      <c r="M265" s="22">
        <f>IF(Notes!$B$2="June",'Payment Total'!$F265,0)</f>
        <v>371309</v>
      </c>
      <c r="N265" s="22">
        <f t="shared" si="16"/>
        <v>0</v>
      </c>
      <c r="P265" s="26" t="s">
        <v>1095</v>
      </c>
      <c r="Q265" s="26">
        <v>371309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10400230</v>
      </c>
      <c r="H266" s="22">
        <f>INDEX(Data[],MATCH($A266,Data[Dist],0),MATCH(H$6,Data[#Headers],0))-G266</f>
        <v>0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2075518</v>
      </c>
      <c r="L266" s="22">
        <f>INDEX(Notes!$I$2:$N$11,MATCH(Notes!$B$2,Notes!$I$2:$I$11,0),6)*$E266</f>
        <v>3113277</v>
      </c>
      <c r="M266" s="22">
        <f>IF(Notes!$B$2="June",'Payment Total'!$F266,0)</f>
        <v>1037759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125815555</v>
      </c>
      <c r="H267" s="22">
        <f>INDEX(Data[],MATCH($A267,Data[Dist],0),MATCH(H$6,Data[#Headers],0))-G267</f>
        <v>0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25117574</v>
      </c>
      <c r="L267" s="22">
        <f>INDEX(Notes!$I$2:$N$11,MATCH(Notes!$B$2,Notes!$I$2:$I$11,0),6)*$E267</f>
        <v>37676358</v>
      </c>
      <c r="M267" s="22">
        <f>IF(Notes!$B$2="June",'Payment Total'!$F267,0)</f>
        <v>12558787</v>
      </c>
      <c r="N267" s="22">
        <f t="shared" si="16"/>
        <v>0</v>
      </c>
      <c r="P267" s="26" t="s">
        <v>1097</v>
      </c>
      <c r="Q267" s="26">
        <v>12558787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237206</v>
      </c>
      <c r="F268" s="160">
        <f>INDEX(Data[],MATCH($A268,Data[Dist],0),MATCH(F$6,Data[#Headers],0))</f>
        <v>237204</v>
      </c>
      <c r="G268" s="22">
        <f>INDEX(Data[],MATCH($A268,Data[Dist],0),MATCH(G$6,Data[#Headers],0))</f>
        <v>2437766</v>
      </c>
      <c r="H268" s="22">
        <f>INDEX(Data[],MATCH($A268,Data[Dist],0),MATCH(H$6,Data[#Headers],0))-G268</f>
        <v>0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494120</v>
      </c>
      <c r="L268" s="22">
        <f>INDEX(Notes!$I$2:$N$11,MATCH(Notes!$B$2,Notes!$I$2:$I$11,0),6)*$E268</f>
        <v>711618</v>
      </c>
      <c r="M268" s="22">
        <f>IF(Notes!$B$2="June",'Payment Total'!$F268,0)</f>
        <v>237204</v>
      </c>
      <c r="N268" s="22">
        <f t="shared" si="16"/>
        <v>0</v>
      </c>
      <c r="P268" s="26" t="s">
        <v>1098</v>
      </c>
      <c r="Q268" s="26">
        <v>237204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4738811</v>
      </c>
      <c r="H269" s="22">
        <f>INDEX(Data[],MATCH($A269,Data[Dist],0),MATCH(H$6,Data[#Headers],0))-G269</f>
        <v>0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945020</v>
      </c>
      <c r="L269" s="22">
        <f>INDEX(Notes!$I$2:$N$11,MATCH(Notes!$B$2,Notes!$I$2:$I$11,0),6)*$E269</f>
        <v>1417530</v>
      </c>
      <c r="M269" s="22">
        <f>IF(Notes!$B$2="June",'Payment Total'!$F269,0)</f>
        <v>472509</v>
      </c>
      <c r="N269" s="22">
        <f t="shared" si="16"/>
        <v>0</v>
      </c>
      <c r="P269" s="26" t="s">
        <v>1099</v>
      </c>
      <c r="Q269" s="26">
        <v>472509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8863154</v>
      </c>
      <c r="H270" s="22">
        <f>INDEX(Data[],MATCH($A270,Data[Dist],0),MATCH(H$6,Data[#Headers],0))-G270</f>
        <v>0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1768252</v>
      </c>
      <c r="L270" s="22">
        <f>INDEX(Notes!$I$2:$N$11,MATCH(Notes!$B$2,Notes!$I$2:$I$11,0),6)*$E270</f>
        <v>2652378</v>
      </c>
      <c r="M270" s="22">
        <f>IF(Notes!$B$2="June",'Payment Total'!$F270,0)</f>
        <v>884124</v>
      </c>
      <c r="N270" s="22">
        <f t="shared" si="16"/>
        <v>0</v>
      </c>
      <c r="P270" s="26" t="s">
        <v>1100</v>
      </c>
      <c r="Q270" s="26">
        <v>884124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3905637</v>
      </c>
      <c r="H271" s="22">
        <f>INDEX(Data[],MATCH($A271,Data[Dist],0),MATCH(H$6,Data[#Headers],0))-G271</f>
        <v>0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779500</v>
      </c>
      <c r="L271" s="22">
        <f>INDEX(Notes!$I$2:$N$11,MATCH(Notes!$B$2,Notes!$I$2:$I$11,0),6)*$E271</f>
        <v>1169247</v>
      </c>
      <c r="M271" s="22">
        <f>IF(Notes!$B$2="June",'Payment Total'!$F271,0)</f>
        <v>389750</v>
      </c>
      <c r="N271" s="22">
        <f t="shared" si="16"/>
        <v>0</v>
      </c>
      <c r="P271" s="26" t="s">
        <v>1101</v>
      </c>
      <c r="Q271" s="26">
        <v>389750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3538744</v>
      </c>
      <c r="H272" s="22">
        <f>INDEX(Data[],MATCH($A272,Data[Dist],0),MATCH(H$6,Data[#Headers],0))-G272</f>
        <v>0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705814</v>
      </c>
      <c r="L272" s="22">
        <f>INDEX(Notes!$I$2:$N$11,MATCH(Notes!$B$2,Notes!$I$2:$I$11,0),6)*$E272</f>
        <v>1058724</v>
      </c>
      <c r="M272" s="22">
        <f>IF(Notes!$B$2="June",'Payment Total'!$F272,0)</f>
        <v>352906</v>
      </c>
      <c r="N272" s="22">
        <f t="shared" si="16"/>
        <v>0</v>
      </c>
      <c r="P272" s="26" t="s">
        <v>1102</v>
      </c>
      <c r="Q272" s="26">
        <v>352906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2861025</v>
      </c>
      <c r="H273" s="22">
        <f>INDEX(Data[],MATCH($A273,Data[Dist],0),MATCH(H$6,Data[#Headers],0))-G273</f>
        <v>0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570596</v>
      </c>
      <c r="L273" s="22">
        <f>INDEX(Notes!$I$2:$N$11,MATCH(Notes!$B$2,Notes!$I$2:$I$11,0),6)*$E273</f>
        <v>855894</v>
      </c>
      <c r="M273" s="22">
        <f>IF(Notes!$B$2="June",'Payment Total'!$F273,0)</f>
        <v>285299</v>
      </c>
      <c r="N273" s="22">
        <f t="shared" si="16"/>
        <v>0</v>
      </c>
      <c r="P273" s="26" t="s">
        <v>1103</v>
      </c>
      <c r="Q273" s="26">
        <v>285299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1305744</v>
      </c>
      <c r="H274" s="22">
        <f>INDEX(Data[],MATCH($A274,Data[Dist],0),MATCH(H$6,Data[#Headers],0))-G274</f>
        <v>0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260526</v>
      </c>
      <c r="L274" s="22">
        <f>INDEX(Notes!$I$2:$N$11,MATCH(Notes!$B$2,Notes!$I$2:$I$11,0),6)*$E274</f>
        <v>390792</v>
      </c>
      <c r="M274" s="22">
        <f>IF(Notes!$B$2="June",'Payment Total'!$F274,0)</f>
        <v>130262</v>
      </c>
      <c r="N274" s="22">
        <f t="shared" si="16"/>
        <v>0</v>
      </c>
      <c r="P274" s="26" t="s">
        <v>1104</v>
      </c>
      <c r="Q274" s="26">
        <v>130262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1103953</v>
      </c>
      <c r="F275" s="160">
        <f>INDEX(Data[],MATCH($A275,Data[Dist],0),MATCH(F$6,Data[#Headers],0))</f>
        <v>1103954</v>
      </c>
      <c r="G275" s="22">
        <f>INDEX(Data[],MATCH($A275,Data[Dist],0),MATCH(G$6,Data[#Headers],0))</f>
        <v>11400749</v>
      </c>
      <c r="H275" s="22">
        <f>INDEX(Data[],MATCH($A275,Data[Dist],0),MATCH(H$6,Data[#Headers],0))-G275</f>
        <v>0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2320892</v>
      </c>
      <c r="L275" s="22">
        <f>INDEX(Notes!$I$2:$N$11,MATCH(Notes!$B$2,Notes!$I$2:$I$11,0),6)*$E275</f>
        <v>3311859</v>
      </c>
      <c r="M275" s="22">
        <f>IF(Notes!$B$2="June",'Payment Total'!$F275,0)</f>
        <v>1103954</v>
      </c>
      <c r="N275" s="22">
        <f t="shared" si="16"/>
        <v>0</v>
      </c>
      <c r="P275" s="26" t="s">
        <v>1105</v>
      </c>
      <c r="Q275" s="26">
        <v>1103954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3436938</v>
      </c>
      <c r="H276" s="22">
        <f>INDEX(Data[],MATCH($A276,Data[Dist],0),MATCH(H$6,Data[#Headers],0))-G276</f>
        <v>0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685834</v>
      </c>
      <c r="L276" s="22">
        <f>INDEX(Notes!$I$2:$N$11,MATCH(Notes!$B$2,Notes!$I$2:$I$11,0),6)*$E276</f>
        <v>1028751</v>
      </c>
      <c r="M276" s="22">
        <f>IF(Notes!$B$2="June",'Payment Total'!$F276,0)</f>
        <v>342917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50829153</v>
      </c>
      <c r="H277" s="22">
        <f>INDEX(Data[],MATCH($A277,Data[Dist],0),MATCH(H$6,Data[#Headers],0))-G277</f>
        <v>0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10144318</v>
      </c>
      <c r="L277" s="22">
        <f>INDEX(Notes!$I$2:$N$11,MATCH(Notes!$B$2,Notes!$I$2:$I$11,0),6)*$E277</f>
        <v>15216477</v>
      </c>
      <c r="M277" s="22">
        <f>IF(Notes!$B$2="June",'Payment Total'!$F277,0)</f>
        <v>5072158</v>
      </c>
      <c r="N277" s="22">
        <f t="shared" si="16"/>
        <v>0</v>
      </c>
      <c r="P277" s="26" t="s">
        <v>1107</v>
      </c>
      <c r="Q277" s="26">
        <v>5072158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14819631</v>
      </c>
      <c r="H278" s="22">
        <f>INDEX(Data[],MATCH($A278,Data[Dist],0),MATCH(H$6,Data[#Headers],0))-G278</f>
        <v>0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2957794</v>
      </c>
      <c r="L278" s="22">
        <f>INDEX(Notes!$I$2:$N$11,MATCH(Notes!$B$2,Notes!$I$2:$I$11,0),6)*$E278</f>
        <v>4436688</v>
      </c>
      <c r="M278" s="22">
        <f>IF(Notes!$B$2="June",'Payment Total'!$F278,0)</f>
        <v>1478897</v>
      </c>
      <c r="N278" s="22">
        <f t="shared" si="16"/>
        <v>0</v>
      </c>
      <c r="P278" s="26" t="s">
        <v>1108</v>
      </c>
      <c r="Q278" s="26">
        <v>1478897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2669600</v>
      </c>
      <c r="H279" s="22">
        <f>INDEX(Data[],MATCH($A279,Data[Dist],0),MATCH(H$6,Data[#Headers],0))-G279</f>
        <v>0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530410</v>
      </c>
      <c r="L279" s="22">
        <f>INDEX(Notes!$I$2:$N$11,MATCH(Notes!$B$2,Notes!$I$2:$I$11,0),6)*$E279</f>
        <v>795618</v>
      </c>
      <c r="M279" s="22">
        <f>IF(Notes!$B$2="June",'Payment Total'!$F279,0)</f>
        <v>265204</v>
      </c>
      <c r="N279" s="22">
        <f t="shared" si="16"/>
        <v>0</v>
      </c>
      <c r="P279" s="26" t="s">
        <v>1109</v>
      </c>
      <c r="Q279" s="26">
        <v>265204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2724230</v>
      </c>
      <c r="H280" s="22">
        <f>INDEX(Data[],MATCH($A280,Data[Dist],0),MATCH(H$6,Data[#Headers],0))-G280</f>
        <v>0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543618</v>
      </c>
      <c r="L280" s="22">
        <f>INDEX(Notes!$I$2:$N$11,MATCH(Notes!$B$2,Notes!$I$2:$I$11,0),6)*$E280</f>
        <v>815427</v>
      </c>
      <c r="M280" s="22">
        <f>IF(Notes!$B$2="June",'Payment Total'!$F280,0)</f>
        <v>271809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1448726</v>
      </c>
      <c r="H281" s="22">
        <f>INDEX(Data[],MATCH($A281,Data[Dist],0),MATCH(H$6,Data[#Headers],0))-G281</f>
        <v>0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289150</v>
      </c>
      <c r="L281" s="22">
        <f>INDEX(Notes!$I$2:$N$11,MATCH(Notes!$B$2,Notes!$I$2:$I$11,0),6)*$E281</f>
        <v>433725</v>
      </c>
      <c r="M281" s="22">
        <f>IF(Notes!$B$2="June",'Payment Total'!$F281,0)</f>
        <v>144575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4094777</v>
      </c>
      <c r="H282" s="22">
        <f>INDEX(Data[],MATCH($A282,Data[Dist],0),MATCH(H$6,Data[#Headers],0))-G282</f>
        <v>0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817104</v>
      </c>
      <c r="L282" s="22">
        <f>INDEX(Notes!$I$2:$N$11,MATCH(Notes!$B$2,Notes!$I$2:$I$11,0),6)*$E282</f>
        <v>1225653</v>
      </c>
      <c r="M282" s="22">
        <f>IF(Notes!$B$2="June",'Payment Total'!$F282,0)</f>
        <v>408552</v>
      </c>
      <c r="N282" s="22">
        <f t="shared" si="16"/>
        <v>0</v>
      </c>
      <c r="P282" s="26" t="s">
        <v>1112</v>
      </c>
      <c r="Q282" s="26">
        <v>408552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21805822</v>
      </c>
      <c r="H283" s="22">
        <f>INDEX(Data[],MATCH($A283,Data[Dist],0),MATCH(H$6,Data[#Headers],0))-G283</f>
        <v>0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4353292</v>
      </c>
      <c r="L283" s="22">
        <f>INDEX(Notes!$I$2:$N$11,MATCH(Notes!$B$2,Notes!$I$2:$I$11,0),6)*$E283</f>
        <v>6529941</v>
      </c>
      <c r="M283" s="22">
        <f>IF(Notes!$B$2="June",'Payment Total'!$F283,0)</f>
        <v>2176645</v>
      </c>
      <c r="N283" s="22">
        <f t="shared" si="16"/>
        <v>0</v>
      </c>
      <c r="P283" s="26" t="s">
        <v>1113</v>
      </c>
      <c r="Q283" s="26">
        <v>2176645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789189</v>
      </c>
      <c r="H284" s="22">
        <f>INDEX(Data[],MATCH($A284,Data[Dist],0),MATCH(H$6,Data[#Headers],0))-G284</f>
        <v>0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157452</v>
      </c>
      <c r="L284" s="22">
        <f>INDEX(Notes!$I$2:$N$11,MATCH(Notes!$B$2,Notes!$I$2:$I$11,0),6)*$E284</f>
        <v>236175</v>
      </c>
      <c r="M284" s="22">
        <f>IF(Notes!$B$2="June",'Payment Total'!$F284,0)</f>
        <v>78726</v>
      </c>
      <c r="N284" s="22">
        <f t="shared" si="16"/>
        <v>0</v>
      </c>
      <c r="P284" s="26" t="s">
        <v>1114</v>
      </c>
      <c r="Q284" s="26">
        <v>78726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5328146</v>
      </c>
      <c r="H285" s="22">
        <f>INDEX(Data[],MATCH($A285,Data[Dist],0),MATCH(H$6,Data[#Headers],0))-G285</f>
        <v>0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1062766</v>
      </c>
      <c r="L285" s="22">
        <f>INDEX(Notes!$I$2:$N$11,MATCH(Notes!$B$2,Notes!$I$2:$I$11,0),6)*$E285</f>
        <v>1594149</v>
      </c>
      <c r="M285" s="22">
        <f>IF(Notes!$B$2="June",'Payment Total'!$F285,0)</f>
        <v>531383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5047763</v>
      </c>
      <c r="H286" s="22">
        <f>INDEX(Data[],MATCH($A286,Data[Dist],0),MATCH(H$6,Data[#Headers],0))-G286</f>
        <v>0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1007130</v>
      </c>
      <c r="L286" s="22">
        <f>INDEX(Notes!$I$2:$N$11,MATCH(Notes!$B$2,Notes!$I$2:$I$11,0),6)*$E286</f>
        <v>1510695</v>
      </c>
      <c r="M286" s="22">
        <f>IF(Notes!$B$2="June",'Payment Total'!$F286,0)</f>
        <v>503566</v>
      </c>
      <c r="N286" s="22">
        <f t="shared" si="16"/>
        <v>0</v>
      </c>
      <c r="P286" s="26" t="s">
        <v>1116</v>
      </c>
      <c r="Q286" s="26">
        <v>503566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5710310</v>
      </c>
      <c r="H287" s="22">
        <f>INDEX(Data[],MATCH($A287,Data[Dist],0),MATCH(H$6,Data[#Headers],0))-G287</f>
        <v>0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1139464</v>
      </c>
      <c r="L287" s="22">
        <f>INDEX(Notes!$I$2:$N$11,MATCH(Notes!$B$2,Notes!$I$2:$I$11,0),6)*$E287</f>
        <v>1709196</v>
      </c>
      <c r="M287" s="22">
        <f>IF(Notes!$B$2="June",'Payment Total'!$F287,0)</f>
        <v>569730</v>
      </c>
      <c r="N287" s="22">
        <f t="shared" si="16"/>
        <v>0</v>
      </c>
      <c r="P287" s="26" t="s">
        <v>1117</v>
      </c>
      <c r="Q287" s="26">
        <v>569730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3436100</v>
      </c>
      <c r="H288" s="22">
        <f>INDEX(Data[],MATCH($A288,Data[Dist],0),MATCH(H$6,Data[#Headers],0))-G288</f>
        <v>0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685410</v>
      </c>
      <c r="L288" s="22">
        <f>INDEX(Notes!$I$2:$N$11,MATCH(Notes!$B$2,Notes!$I$2:$I$11,0),6)*$E288</f>
        <v>1028115</v>
      </c>
      <c r="M288" s="22">
        <f>IF(Notes!$B$2="June",'Payment Total'!$F288,0)</f>
        <v>342703</v>
      </c>
      <c r="N288" s="22">
        <f t="shared" si="16"/>
        <v>0</v>
      </c>
      <c r="P288" s="26" t="s">
        <v>1118</v>
      </c>
      <c r="Q288" s="26">
        <v>342703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4494876</v>
      </c>
      <c r="H289" s="22">
        <f>INDEX(Data[],MATCH($A289,Data[Dist],0),MATCH(H$6,Data[#Headers],0))-G289</f>
        <v>0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896932</v>
      </c>
      <c r="L289" s="22">
        <f>INDEX(Notes!$I$2:$N$11,MATCH(Notes!$B$2,Notes!$I$2:$I$11,0),6)*$E289</f>
        <v>1345398</v>
      </c>
      <c r="M289" s="22">
        <f>IF(Notes!$B$2="June",'Payment Total'!$F289,0)</f>
        <v>448466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1798680</v>
      </c>
      <c r="H290" s="22">
        <f>INDEX(Data[],MATCH($A290,Data[Dist],0),MATCH(H$6,Data[#Headers],0))-G290</f>
        <v>0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358914</v>
      </c>
      <c r="L290" s="22">
        <f>INDEX(Notes!$I$2:$N$11,MATCH(Notes!$B$2,Notes!$I$2:$I$11,0),6)*$E290</f>
        <v>538371</v>
      </c>
      <c r="M290" s="22">
        <f>IF(Notes!$B$2="June",'Payment Total'!$F290,0)</f>
        <v>179455</v>
      </c>
      <c r="N290" s="22">
        <f t="shared" si="16"/>
        <v>0</v>
      </c>
      <c r="P290" s="26" t="s">
        <v>1120</v>
      </c>
      <c r="Q290" s="26">
        <v>179455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2771190</v>
      </c>
      <c r="H291" s="22">
        <f>INDEX(Data[],MATCH($A291,Data[Dist],0),MATCH(H$6,Data[#Headers],0))-G291</f>
        <v>0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553068</v>
      </c>
      <c r="L291" s="22">
        <f>INDEX(Notes!$I$2:$N$11,MATCH(Notes!$B$2,Notes!$I$2:$I$11,0),6)*$E291</f>
        <v>829602</v>
      </c>
      <c r="M291" s="22">
        <f>IF(Notes!$B$2="June",'Payment Total'!$F291,0)</f>
        <v>276532</v>
      </c>
      <c r="N291" s="22">
        <f t="shared" si="16"/>
        <v>0</v>
      </c>
      <c r="P291" s="26" t="s">
        <v>1121</v>
      </c>
      <c r="Q291" s="26">
        <v>276532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2122038</v>
      </c>
      <c r="H292" s="22">
        <f>INDEX(Data[],MATCH($A292,Data[Dist],0),MATCH(H$6,Data[#Headers],0))-G292</f>
        <v>0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423316</v>
      </c>
      <c r="L292" s="22">
        <f>INDEX(Notes!$I$2:$N$11,MATCH(Notes!$B$2,Notes!$I$2:$I$11,0),6)*$E292</f>
        <v>634977</v>
      </c>
      <c r="M292" s="22">
        <f>IF(Notes!$B$2="June",'Payment Total'!$F292,0)</f>
        <v>211657</v>
      </c>
      <c r="N292" s="22">
        <f t="shared" si="16"/>
        <v>0</v>
      </c>
      <c r="P292" s="26" t="s">
        <v>1122</v>
      </c>
      <c r="Q292" s="26">
        <v>211657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2408854</v>
      </c>
      <c r="H293" s="22">
        <f>INDEX(Data[],MATCH($A293,Data[Dist],0),MATCH(H$6,Data[#Headers],0))-G293</f>
        <v>0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480798</v>
      </c>
      <c r="L293" s="22">
        <f>INDEX(Notes!$I$2:$N$11,MATCH(Notes!$B$2,Notes!$I$2:$I$11,0),6)*$E293</f>
        <v>721197</v>
      </c>
      <c r="M293" s="22">
        <f>IF(Notes!$B$2="June",'Payment Total'!$F293,0)</f>
        <v>240399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763578</v>
      </c>
      <c r="H294" s="22">
        <f>INDEX(Data[],MATCH($A294,Data[Dist],0),MATCH(H$6,Data[#Headers],0))-G294</f>
        <v>0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152222</v>
      </c>
      <c r="L294" s="22">
        <f>INDEX(Notes!$I$2:$N$11,MATCH(Notes!$B$2,Notes!$I$2:$I$11,0),6)*$E294</f>
        <v>228333</v>
      </c>
      <c r="M294" s="22">
        <f>IF(Notes!$B$2="June",'Payment Total'!$F294,0)</f>
        <v>76111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4983038</v>
      </c>
      <c r="H295" s="22">
        <f>INDEX(Data[],MATCH($A295,Data[Dist],0),MATCH(H$6,Data[#Headers],0))-G295</f>
        <v>0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994264</v>
      </c>
      <c r="L295" s="22">
        <f>INDEX(Notes!$I$2:$N$11,MATCH(Notes!$B$2,Notes!$I$2:$I$11,0),6)*$E295</f>
        <v>1491396</v>
      </c>
      <c r="M295" s="22">
        <f>IF(Notes!$B$2="June",'Payment Total'!$F295,0)</f>
        <v>497130</v>
      </c>
      <c r="N295" s="22">
        <f t="shared" si="16"/>
        <v>0</v>
      </c>
      <c r="P295" s="26" t="s">
        <v>1125</v>
      </c>
      <c r="Q295" s="26">
        <v>497130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1491969</v>
      </c>
      <c r="H296" s="22">
        <f>INDEX(Data[],MATCH($A296,Data[Dist],0),MATCH(H$6,Data[#Headers],0))-G296</f>
        <v>0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297252</v>
      </c>
      <c r="L296" s="22">
        <f>INDEX(Notes!$I$2:$N$11,MATCH(Notes!$B$2,Notes!$I$2:$I$11,0),6)*$E296</f>
        <v>445875</v>
      </c>
      <c r="M296" s="22">
        <f>IF(Notes!$B$2="June",'Payment Total'!$F296,0)</f>
        <v>148626</v>
      </c>
      <c r="N296" s="22">
        <f t="shared" si="16"/>
        <v>0</v>
      </c>
      <c r="P296" s="26" t="s">
        <v>1126</v>
      </c>
      <c r="Q296" s="26">
        <v>148626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22528289</v>
      </c>
      <c r="H297" s="22">
        <f>INDEX(Data[],MATCH($A297,Data[Dist],0),MATCH(H$6,Data[#Headers],0))-G297</f>
        <v>0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4495170</v>
      </c>
      <c r="L297" s="22">
        <f>INDEX(Notes!$I$2:$N$11,MATCH(Notes!$B$2,Notes!$I$2:$I$11,0),6)*$E297</f>
        <v>6742755</v>
      </c>
      <c r="M297" s="22">
        <f>IF(Notes!$B$2="June",'Payment Total'!$F297,0)</f>
        <v>2247584</v>
      </c>
      <c r="N297" s="22">
        <f t="shared" si="16"/>
        <v>0</v>
      </c>
      <c r="P297" s="26" t="s">
        <v>1127</v>
      </c>
      <c r="Q297" s="26">
        <v>2247584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6405365</v>
      </c>
      <c r="H298" s="22">
        <f>INDEX(Data[],MATCH($A298,Data[Dist],0),MATCH(H$6,Data[#Headers],0))-G298</f>
        <v>0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1278124</v>
      </c>
      <c r="L298" s="22">
        <f>INDEX(Notes!$I$2:$N$11,MATCH(Notes!$B$2,Notes!$I$2:$I$11,0),6)*$E298</f>
        <v>1917183</v>
      </c>
      <c r="M298" s="22">
        <f>IF(Notes!$B$2="June",'Payment Total'!$F298,0)</f>
        <v>639062</v>
      </c>
      <c r="N298" s="22">
        <f t="shared" si="16"/>
        <v>0</v>
      </c>
      <c r="P298" s="26" t="s">
        <v>1128</v>
      </c>
      <c r="Q298" s="26">
        <v>639062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5758601</v>
      </c>
      <c r="H299" s="22">
        <f>INDEX(Data[],MATCH($A299,Data[Dist],0),MATCH(H$6,Data[#Headers],0))-G299</f>
        <v>0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1149092</v>
      </c>
      <c r="L299" s="22">
        <f>INDEX(Notes!$I$2:$N$11,MATCH(Notes!$B$2,Notes!$I$2:$I$11,0),6)*$E299</f>
        <v>1723635</v>
      </c>
      <c r="M299" s="22">
        <f>IF(Notes!$B$2="June",'Payment Total'!$F299,0)</f>
        <v>574546</v>
      </c>
      <c r="N299" s="22">
        <f t="shared" si="16"/>
        <v>0</v>
      </c>
      <c r="P299" s="26" t="s">
        <v>1129</v>
      </c>
      <c r="Q299" s="26">
        <v>574546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1717245</v>
      </c>
      <c r="H300" s="22">
        <f>INDEX(Data[],MATCH($A300,Data[Dist],0),MATCH(H$6,Data[#Headers],0))-G300</f>
        <v>0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342588</v>
      </c>
      <c r="L300" s="22">
        <f>INDEX(Notes!$I$2:$N$11,MATCH(Notes!$B$2,Notes!$I$2:$I$11,0),6)*$E300</f>
        <v>513882</v>
      </c>
      <c r="M300" s="22">
        <f>IF(Notes!$B$2="June",'Payment Total'!$F300,0)</f>
        <v>171295</v>
      </c>
      <c r="N300" s="22">
        <f t="shared" si="16"/>
        <v>0</v>
      </c>
      <c r="P300" s="26" t="s">
        <v>1130</v>
      </c>
      <c r="Q300" s="26">
        <v>171295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11184118</v>
      </c>
      <c r="H301" s="22">
        <f>INDEX(Data[],MATCH($A301,Data[Dist],0),MATCH(H$6,Data[#Headers],0))-G301</f>
        <v>0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2231870</v>
      </c>
      <c r="L301" s="22">
        <f>INDEX(Notes!$I$2:$N$11,MATCH(Notes!$B$2,Notes!$I$2:$I$11,0),6)*$E301</f>
        <v>3347805</v>
      </c>
      <c r="M301" s="22">
        <f>IF(Notes!$B$2="June",'Payment Total'!$F301,0)</f>
        <v>1115935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3539819</v>
      </c>
      <c r="H302" s="22">
        <f>INDEX(Data[],MATCH($A302,Data[Dist],0),MATCH(H$6,Data[#Headers],0))-G302</f>
        <v>0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706502</v>
      </c>
      <c r="L302" s="22">
        <f>INDEX(Notes!$I$2:$N$11,MATCH(Notes!$B$2,Notes!$I$2:$I$11,0),6)*$E302</f>
        <v>1059753</v>
      </c>
      <c r="M302" s="22">
        <f>IF(Notes!$B$2="June",'Payment Total'!$F302,0)</f>
        <v>353252</v>
      </c>
      <c r="N302" s="22">
        <f t="shared" si="16"/>
        <v>0</v>
      </c>
      <c r="P302" s="26" t="s">
        <v>1132</v>
      </c>
      <c r="Q302" s="26">
        <v>353252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4604066</v>
      </c>
      <c r="H303" s="22">
        <f>INDEX(Data[],MATCH($A303,Data[Dist],0),MATCH(H$6,Data[#Headers],0))-G303</f>
        <v>0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918334</v>
      </c>
      <c r="L303" s="22">
        <f>INDEX(Notes!$I$2:$N$11,MATCH(Notes!$B$2,Notes!$I$2:$I$11,0),6)*$E303</f>
        <v>1377501</v>
      </c>
      <c r="M303" s="22">
        <f>IF(Notes!$B$2="June",'Payment Total'!$F303,0)</f>
        <v>459167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3600536</v>
      </c>
      <c r="H304" s="22">
        <f>INDEX(Data[],MATCH($A304,Data[Dist],0),MATCH(H$6,Data[#Headers],0))-G304</f>
        <v>0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718442</v>
      </c>
      <c r="L304" s="22">
        <f>INDEX(Notes!$I$2:$N$11,MATCH(Notes!$B$2,Notes!$I$2:$I$11,0),6)*$E304</f>
        <v>1077663</v>
      </c>
      <c r="M304" s="22">
        <f>IF(Notes!$B$2="June",'Payment Total'!$F304,0)</f>
        <v>359219</v>
      </c>
      <c r="N304" s="22">
        <f t="shared" si="16"/>
        <v>0</v>
      </c>
      <c r="P304" s="26" t="s">
        <v>1134</v>
      </c>
      <c r="Q304" s="26">
        <v>359219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4642681</v>
      </c>
      <c r="H305" s="22">
        <f>INDEX(Data[],MATCH($A305,Data[Dist],0),MATCH(H$6,Data[#Headers],0))-G305</f>
        <v>0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926474</v>
      </c>
      <c r="L305" s="22">
        <f>INDEX(Notes!$I$2:$N$11,MATCH(Notes!$B$2,Notes!$I$2:$I$11,0),6)*$E305</f>
        <v>1389711</v>
      </c>
      <c r="M305" s="22">
        <f>IF(Notes!$B$2="June",'Payment Total'!$F305,0)</f>
        <v>463236</v>
      </c>
      <c r="N305" s="22">
        <f t="shared" si="16"/>
        <v>0</v>
      </c>
      <c r="P305" s="26" t="s">
        <v>1135</v>
      </c>
      <c r="Q305" s="26">
        <v>463236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11932840</v>
      </c>
      <c r="H306" s="22">
        <f>INDEX(Data[],MATCH($A306,Data[Dist],0),MATCH(H$6,Data[#Headers],0))-G306</f>
        <v>0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2381614</v>
      </c>
      <c r="L306" s="22">
        <f>INDEX(Notes!$I$2:$N$11,MATCH(Notes!$B$2,Notes!$I$2:$I$11,0),6)*$E306</f>
        <v>3572424</v>
      </c>
      <c r="M306" s="22">
        <f>IF(Notes!$B$2="June",'Payment Total'!$F306,0)</f>
        <v>1190806</v>
      </c>
      <c r="N306" s="22">
        <f t="shared" si="16"/>
        <v>0</v>
      </c>
      <c r="P306" s="26" t="s">
        <v>1136</v>
      </c>
      <c r="Q306" s="26">
        <v>1190806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88491286</v>
      </c>
      <c r="H307" s="22">
        <f>INDEX(Data[],MATCH($A307,Data[Dist],0),MATCH(H$6,Data[#Headers],0))-G307</f>
        <v>0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17665548</v>
      </c>
      <c r="L307" s="22">
        <f>INDEX(Notes!$I$2:$N$11,MATCH(Notes!$B$2,Notes!$I$2:$I$11,0),6)*$E307</f>
        <v>26498325</v>
      </c>
      <c r="M307" s="22">
        <f>IF(Notes!$B$2="June",'Payment Total'!$F307,0)</f>
        <v>8832773</v>
      </c>
      <c r="N307" s="22">
        <f t="shared" si="16"/>
        <v>0</v>
      </c>
      <c r="P307" s="26" t="s">
        <v>1137</v>
      </c>
      <c r="Q307" s="26">
        <v>8832773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77208646</v>
      </c>
      <c r="H308" s="22">
        <f>INDEX(Data[],MATCH($A308,Data[Dist],0),MATCH(H$6,Data[#Headers],0))-G308</f>
        <v>0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15403092</v>
      </c>
      <c r="L308" s="22">
        <f>INDEX(Notes!$I$2:$N$11,MATCH(Notes!$B$2,Notes!$I$2:$I$11,0),6)*$E308</f>
        <v>23104638</v>
      </c>
      <c r="M308" s="22">
        <f>IF(Notes!$B$2="June",'Payment Total'!$F308,0)</f>
        <v>7701544</v>
      </c>
      <c r="N308" s="22">
        <f t="shared" si="16"/>
        <v>0</v>
      </c>
      <c r="P308" s="26" t="s">
        <v>1138</v>
      </c>
      <c r="Q308" s="26">
        <v>7701544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14671189</v>
      </c>
      <c r="H309" s="22">
        <f>INDEX(Data[],MATCH($A309,Data[Dist],0),MATCH(H$6,Data[#Headers],0))-G309</f>
        <v>0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2927598</v>
      </c>
      <c r="L309" s="22">
        <f>INDEX(Notes!$I$2:$N$11,MATCH(Notes!$B$2,Notes!$I$2:$I$11,0),6)*$E309</f>
        <v>4391397</v>
      </c>
      <c r="M309" s="22">
        <f>IF(Notes!$B$2="June",'Payment Total'!$F309,0)</f>
        <v>1463798</v>
      </c>
      <c r="N309" s="22">
        <f t="shared" si="16"/>
        <v>0</v>
      </c>
      <c r="P309" s="26" t="s">
        <v>1139</v>
      </c>
      <c r="Q309" s="26">
        <v>1463798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3628922</v>
      </c>
      <c r="H310" s="22">
        <f>INDEX(Data[],MATCH($A310,Data[Dist],0),MATCH(H$6,Data[#Headers],0))-G310</f>
        <v>0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724020</v>
      </c>
      <c r="L310" s="22">
        <f>INDEX(Notes!$I$2:$N$11,MATCH(Notes!$B$2,Notes!$I$2:$I$11,0),6)*$E310</f>
        <v>1086030</v>
      </c>
      <c r="M310" s="22">
        <f>IF(Notes!$B$2="June",'Payment Total'!$F310,0)</f>
        <v>362008</v>
      </c>
      <c r="N310" s="22">
        <f t="shared" si="16"/>
        <v>0</v>
      </c>
      <c r="P310" s="26" t="s">
        <v>1140</v>
      </c>
      <c r="Q310" s="26">
        <v>362008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12646391</v>
      </c>
      <c r="H311" s="22">
        <f>INDEX(Data[],MATCH($A311,Data[Dist],0),MATCH(H$6,Data[#Headers],0))-G311</f>
        <v>0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2523878</v>
      </c>
      <c r="L311" s="22">
        <f>INDEX(Notes!$I$2:$N$11,MATCH(Notes!$B$2,Notes!$I$2:$I$11,0),6)*$E311</f>
        <v>3785814</v>
      </c>
      <c r="M311" s="22">
        <f>IF(Notes!$B$2="June",'Payment Total'!$F311,0)</f>
        <v>1261939</v>
      </c>
      <c r="N311" s="22">
        <f t="shared" si="16"/>
        <v>0</v>
      </c>
      <c r="P311" s="26" t="s">
        <v>1141</v>
      </c>
      <c r="Q311" s="26">
        <v>1261939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1639965</v>
      </c>
      <c r="H312" s="22">
        <f>INDEX(Data[],MATCH($A312,Data[Dist],0),MATCH(H$6,Data[#Headers],0))-G312</f>
        <v>0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327020</v>
      </c>
      <c r="L312" s="22">
        <f>INDEX(Notes!$I$2:$N$11,MATCH(Notes!$B$2,Notes!$I$2:$I$11,0),6)*$E312</f>
        <v>490527</v>
      </c>
      <c r="M312" s="22">
        <f>IF(Notes!$B$2="June",'Payment Total'!$F312,0)</f>
        <v>163510</v>
      </c>
      <c r="N312" s="22">
        <f t="shared" si="16"/>
        <v>0</v>
      </c>
      <c r="P312" s="26" t="s">
        <v>1142</v>
      </c>
      <c r="Q312" s="26">
        <v>163510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4488182</v>
      </c>
      <c r="H313" s="22">
        <f>INDEX(Data[],MATCH($A313,Data[Dist],0),MATCH(H$6,Data[#Headers],0))-G313</f>
        <v>0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895280</v>
      </c>
      <c r="L313" s="22">
        <f>INDEX(Notes!$I$2:$N$11,MATCH(Notes!$B$2,Notes!$I$2:$I$11,0),6)*$E313</f>
        <v>1342920</v>
      </c>
      <c r="M313" s="22">
        <f>IF(Notes!$B$2="June",'Payment Total'!$F313,0)</f>
        <v>447638</v>
      </c>
      <c r="N313" s="22">
        <f t="shared" si="16"/>
        <v>0</v>
      </c>
      <c r="P313" s="26" t="s">
        <v>1143</v>
      </c>
      <c r="Q313" s="26">
        <v>447638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2916549</v>
      </c>
      <c r="H314" s="22">
        <f>INDEX(Data[],MATCH($A314,Data[Dist],0),MATCH(H$6,Data[#Headers],0))-G314</f>
        <v>0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582006</v>
      </c>
      <c r="L314" s="22">
        <f>INDEX(Notes!$I$2:$N$11,MATCH(Notes!$B$2,Notes!$I$2:$I$11,0),6)*$E314</f>
        <v>873009</v>
      </c>
      <c r="M314" s="22">
        <f>IF(Notes!$B$2="June",'Payment Total'!$F314,0)</f>
        <v>291002</v>
      </c>
      <c r="N314" s="22">
        <f t="shared" si="16"/>
        <v>0</v>
      </c>
      <c r="P314" s="26" t="s">
        <v>1144</v>
      </c>
      <c r="Q314" s="26">
        <v>291002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1415103</v>
      </c>
      <c r="H315" s="22">
        <f>INDEX(Data[],MATCH($A315,Data[Dist],0),MATCH(H$6,Data[#Headers],0))-G315</f>
        <v>0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282238</v>
      </c>
      <c r="L315" s="22">
        <f>INDEX(Notes!$I$2:$N$11,MATCH(Notes!$B$2,Notes!$I$2:$I$11,0),6)*$E315</f>
        <v>423357</v>
      </c>
      <c r="M315" s="22">
        <f>IF(Notes!$B$2="June",'Payment Total'!$F315,0)</f>
        <v>141120</v>
      </c>
      <c r="N315" s="22">
        <f t="shared" si="16"/>
        <v>0</v>
      </c>
      <c r="P315" s="26" t="s">
        <v>1145</v>
      </c>
      <c r="Q315" s="26">
        <v>141120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8804368</v>
      </c>
      <c r="H316" s="22">
        <f>INDEX(Data[],MATCH($A316,Data[Dist],0),MATCH(H$6,Data[#Headers],0))-G316</f>
        <v>0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1756604</v>
      </c>
      <c r="L316" s="22">
        <f>INDEX(Notes!$I$2:$N$11,MATCH(Notes!$B$2,Notes!$I$2:$I$11,0),6)*$E316</f>
        <v>2634906</v>
      </c>
      <c r="M316" s="22">
        <f>IF(Notes!$B$2="June",'Payment Total'!$F316,0)</f>
        <v>878302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49416962</v>
      </c>
      <c r="H317" s="22">
        <f>INDEX(Data[],MATCH($A317,Data[Dist],0),MATCH(H$6,Data[#Headers],0))-G317</f>
        <v>0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9856520</v>
      </c>
      <c r="L317" s="22">
        <f>INDEX(Notes!$I$2:$N$11,MATCH(Notes!$B$2,Notes!$I$2:$I$11,0),6)*$E317</f>
        <v>14784780</v>
      </c>
      <c r="M317" s="22">
        <f>IF(Notes!$B$2="June",'Payment Total'!$F317,0)</f>
        <v>4928258</v>
      </c>
      <c r="N317" s="22">
        <f>SUM(J317:M317)-G317</f>
        <v>0</v>
      </c>
      <c r="P317" s="26" t="s">
        <v>1147</v>
      </c>
      <c r="Q317" s="26">
        <v>4928258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19638222</v>
      </c>
      <c r="H318" s="22">
        <f>INDEX(Data[],MATCH($A318,Data[Dist],0),MATCH(H$6,Data[#Headers],0))-G318</f>
        <v>0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3917854</v>
      </c>
      <c r="L318" s="22">
        <f>INDEX(Notes!$I$2:$N$11,MATCH(Notes!$B$2,Notes!$I$2:$I$11,0),6)*$E318</f>
        <v>5876781</v>
      </c>
      <c r="M318" s="22">
        <f>IF(Notes!$B$2="June",'Payment Total'!$F318,0)</f>
        <v>1958927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1870102</v>
      </c>
      <c r="H319" s="22">
        <f>INDEX(Data[],MATCH($A319,Data[Dist],0),MATCH(H$6,Data[#Headers],0))-G319</f>
        <v>0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372946</v>
      </c>
      <c r="L319" s="22">
        <f>INDEX(Notes!$I$2:$N$11,MATCH(Notes!$B$2,Notes!$I$2:$I$11,0),6)*$E319</f>
        <v>559419</v>
      </c>
      <c r="M319" s="22">
        <f>IF(Notes!$B$2="June",'Payment Total'!$F319,0)</f>
        <v>186473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950057</v>
      </c>
      <c r="F320" s="160">
        <f>INDEX(Data[],MATCH($A320,Data[Dist],0),MATCH(F$6,Data[#Headers],0))</f>
        <v>950055</v>
      </c>
      <c r="G320" s="22">
        <f>INDEX(Data[],MATCH($A320,Data[Dist],0),MATCH(G$6,Data[#Headers],0))</f>
        <v>9584550</v>
      </c>
      <c r="H320" s="22">
        <f>INDEX(Data[],MATCH($A320,Data[Dist],0),MATCH(H$6,Data[#Headers],0))-G320</f>
        <v>0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1921804</v>
      </c>
      <c r="L320" s="22">
        <f>INDEX(Notes!$I$2:$N$11,MATCH(Notes!$B$2,Notes!$I$2:$I$11,0),6)*$E320</f>
        <v>2850171</v>
      </c>
      <c r="M320" s="22">
        <f>IF(Notes!$B$2="June",'Payment Total'!$F320,0)</f>
        <v>950055</v>
      </c>
      <c r="N320" s="22">
        <f t="shared" si="16"/>
        <v>0</v>
      </c>
      <c r="P320" s="26" t="s">
        <v>1150</v>
      </c>
      <c r="Q320" s="26">
        <v>950055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5283431</v>
      </c>
      <c r="H321" s="22">
        <f>INDEX(Data[],MATCH($A321,Data[Dist],0),MATCH(H$6,Data[#Headers],0))-G321</f>
        <v>0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1053826</v>
      </c>
      <c r="L321" s="22">
        <f>INDEX(Notes!$I$2:$N$11,MATCH(Notes!$B$2,Notes!$I$2:$I$11,0),6)*$E321</f>
        <v>1580736</v>
      </c>
      <c r="M321" s="22">
        <f>IF(Notes!$B$2="June",'Payment Total'!$F321,0)</f>
        <v>526913</v>
      </c>
      <c r="N321" s="22">
        <f t="shared" si="16"/>
        <v>0</v>
      </c>
      <c r="P321" s="26" t="s">
        <v>1151</v>
      </c>
      <c r="Q321" s="26">
        <v>526913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5242543</v>
      </c>
      <c r="H322" s="22">
        <f>INDEX(Data[],MATCH($A322,Data[Dist],0),MATCH(H$6,Data[#Headers],0))-G322</f>
        <v>0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1046018</v>
      </c>
      <c r="L322" s="22">
        <f>INDEX(Notes!$I$2:$N$11,MATCH(Notes!$B$2,Notes!$I$2:$I$11,0),6)*$E322</f>
        <v>1569024</v>
      </c>
      <c r="M322" s="22">
        <f>IF(Notes!$B$2="June",'Payment Total'!$F322,0)</f>
        <v>523009</v>
      </c>
      <c r="N322" s="22">
        <f t="shared" si="16"/>
        <v>0</v>
      </c>
      <c r="P322" s="26" t="s">
        <v>1152</v>
      </c>
      <c r="Q322" s="26">
        <v>523009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4006734</v>
      </c>
      <c r="H323" s="22">
        <f>INDEX(Data[],MATCH($A323,Data[Dist],0),MATCH(H$6,Data[#Headers],0))-G323</f>
        <v>0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799464</v>
      </c>
      <c r="L323" s="22">
        <f>INDEX(Notes!$I$2:$N$11,MATCH(Notes!$B$2,Notes!$I$2:$I$11,0),6)*$E323</f>
        <v>1199196</v>
      </c>
      <c r="M323" s="22">
        <f>IF(Notes!$B$2="June",'Payment Total'!$F323,0)</f>
        <v>399730</v>
      </c>
      <c r="N323" s="22">
        <f t="shared" si="16"/>
        <v>0</v>
      </c>
      <c r="P323" s="26" t="s">
        <v>1153</v>
      </c>
      <c r="Q323" s="26">
        <v>399730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6413751</v>
      </c>
      <c r="H324" s="22">
        <f>INDEX(Data[],MATCH($A324,Data[Dist],0),MATCH(H$6,Data[#Headers],0))-G324</f>
        <v>0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1280270</v>
      </c>
      <c r="L324" s="22">
        <f>INDEX(Notes!$I$2:$N$11,MATCH(Notes!$B$2,Notes!$I$2:$I$11,0),6)*$E324</f>
        <v>1920405</v>
      </c>
      <c r="M324" s="22">
        <f>IF(Notes!$B$2="June",'Payment Total'!$F324,0)</f>
        <v>640136</v>
      </c>
      <c r="N324" s="22">
        <f t="shared" si="16"/>
        <v>0</v>
      </c>
      <c r="P324" s="26" t="s">
        <v>1154</v>
      </c>
      <c r="Q324" s="26">
        <v>640136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2531382</v>
      </c>
      <c r="H325" s="22">
        <f>INDEX(Data[],MATCH($A325,Data[Dist],0),MATCH(H$6,Data[#Headers],0))-G325</f>
        <v>0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504680</v>
      </c>
      <c r="L325" s="22">
        <f>INDEX(Notes!$I$2:$N$11,MATCH(Notes!$B$2,Notes!$I$2:$I$11,0),6)*$E325</f>
        <v>757020</v>
      </c>
      <c r="M325" s="22">
        <f>IF(Notes!$B$2="June",'Payment Total'!$F325,0)</f>
        <v>252338</v>
      </c>
      <c r="N325" s="22">
        <f t="shared" si="16"/>
        <v>0</v>
      </c>
      <c r="P325" s="26" t="s">
        <v>1155</v>
      </c>
      <c r="Q325" s="26">
        <v>252338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1094134</v>
      </c>
      <c r="H326" s="22">
        <f>INDEX(Data[],MATCH($A326,Data[Dist],0),MATCH(H$6,Data[#Headers],0))-G326</f>
        <v>0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218236</v>
      </c>
      <c r="L326" s="22">
        <f>INDEX(Notes!$I$2:$N$11,MATCH(Notes!$B$2,Notes!$I$2:$I$11,0),6)*$E326</f>
        <v>327354</v>
      </c>
      <c r="M326" s="22">
        <f>IF(Notes!$B$2="June",'Payment Total'!$F326,0)</f>
        <v>109116</v>
      </c>
      <c r="N326" s="22">
        <f t="shared" si="16"/>
        <v>0</v>
      </c>
      <c r="P326" s="26" t="s">
        <v>1156</v>
      </c>
      <c r="Q326" s="26">
        <v>109116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7239611</v>
      </c>
      <c r="H327" s="22">
        <f>INDEX(Data[],MATCH($A327,Data[Dist],0),MATCH(H$6,Data[#Headers],0))-G327</f>
        <v>0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1444452</v>
      </c>
      <c r="L327" s="22">
        <f>INDEX(Notes!$I$2:$N$11,MATCH(Notes!$B$2,Notes!$I$2:$I$11,0),6)*$E327</f>
        <v>2166678</v>
      </c>
      <c r="M327" s="22">
        <f>IF(Notes!$B$2="June",'Payment Total'!$F327,0)</f>
        <v>722225</v>
      </c>
      <c r="N327" s="22">
        <f t="shared" si="16"/>
        <v>0</v>
      </c>
      <c r="P327" s="26" t="s">
        <v>1157</v>
      </c>
      <c r="Q327" s="26">
        <v>722225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6006214</v>
      </c>
      <c r="H328" s="22">
        <f>INDEX(Data[],MATCH($A328,Data[Dist],0),MATCH(H$6,Data[#Headers],0))-G328</f>
        <v>0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1198660</v>
      </c>
      <c r="L328" s="22">
        <f>INDEX(Notes!$I$2:$N$11,MATCH(Notes!$B$2,Notes!$I$2:$I$11,0),6)*$E328</f>
        <v>1797990</v>
      </c>
      <c r="M328" s="22">
        <f>IF(Notes!$B$2="June",'Payment Total'!$F328,0)</f>
        <v>599328</v>
      </c>
      <c r="N328" s="22">
        <f t="shared" ref="N328:N333" si="20">SUM(J328:M328)-G328</f>
        <v>0</v>
      </c>
      <c r="P328" s="26" t="s">
        <v>1158</v>
      </c>
      <c r="Q328" s="26">
        <v>599328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INDEX($A$7:$H$333,MATCH($S328,$A$7:$A$333,0),6)-Q328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2118401</v>
      </c>
      <c r="H329" s="22">
        <f>INDEX(Data[],MATCH($A329,Data[Dist],0),MATCH(H$6,Data[#Headers],0))-G329</f>
        <v>0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422716</v>
      </c>
      <c r="L329" s="22">
        <f>INDEX(Notes!$I$2:$N$11,MATCH(Notes!$B$2,Notes!$I$2:$I$11,0),6)*$E329</f>
        <v>634071</v>
      </c>
      <c r="M329" s="22">
        <f>IF(Notes!$B$2="June",'Payment Total'!$F329,0)</f>
        <v>211358</v>
      </c>
      <c r="N329" s="22">
        <f t="shared" si="20"/>
        <v>0</v>
      </c>
      <c r="P329" s="26" t="s">
        <v>1159</v>
      </c>
      <c r="Q329" s="26">
        <v>211358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11551759</v>
      </c>
      <c r="H330" s="22">
        <f>INDEX(Data[],MATCH($A330,Data[Dist],0),MATCH(H$6,Data[#Headers],0))-G330</f>
        <v>0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2305138</v>
      </c>
      <c r="L330" s="22">
        <f>INDEX(Notes!$I$2:$N$11,MATCH(Notes!$B$2,Notes!$I$2:$I$11,0),6)*$E330</f>
        <v>3457707</v>
      </c>
      <c r="M330" s="22">
        <f>IF(Notes!$B$2="June",'Payment Total'!$F330,0)</f>
        <v>1152570</v>
      </c>
      <c r="N330" s="22">
        <f t="shared" si="20"/>
        <v>0</v>
      </c>
      <c r="P330" s="26" t="s">
        <v>1160</v>
      </c>
      <c r="Q330" s="26">
        <v>1152570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3171377</v>
      </c>
      <c r="H331" s="22">
        <f>INDEX(Data[],MATCH($A331,Data[Dist],0),MATCH(H$6,Data[#Headers],0))-G331</f>
        <v>0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632810</v>
      </c>
      <c r="L331" s="22">
        <f>INDEX(Notes!$I$2:$N$11,MATCH(Notes!$B$2,Notes!$I$2:$I$11,0),6)*$E331</f>
        <v>949215</v>
      </c>
      <c r="M331" s="22">
        <f>IF(Notes!$B$2="June",'Payment Total'!$F331,0)</f>
        <v>316404</v>
      </c>
      <c r="N331" s="22">
        <f t="shared" si="20"/>
        <v>0</v>
      </c>
      <c r="P331" s="26" t="s">
        <v>1161</v>
      </c>
      <c r="Q331" s="26">
        <v>316404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3615977</v>
      </c>
      <c r="H332" s="22">
        <f>INDEX(Data[],MATCH($A332,Data[Dist],0),MATCH(H$6,Data[#Headers],0))-G332</f>
        <v>0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721586</v>
      </c>
      <c r="L332" s="22">
        <f>INDEX(Notes!$I$2:$N$11,MATCH(Notes!$B$2,Notes!$I$2:$I$11,0),6)*$E332</f>
        <v>1082379</v>
      </c>
      <c r="M332" s="22">
        <f>IF(Notes!$B$2="June",'Payment Total'!$F332,0)</f>
        <v>360792</v>
      </c>
      <c r="N332" s="22">
        <f t="shared" si="20"/>
        <v>0</v>
      </c>
      <c r="P332" s="21" t="s">
        <v>1162</v>
      </c>
      <c r="Q332" s="21">
        <v>360792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7019897</v>
      </c>
      <c r="H333" s="22">
        <f>INDEX(Data[],MATCH($A333,Data[Dist],0),MATCH(H$6,Data[#Headers],0))-G333</f>
        <v>0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1400804</v>
      </c>
      <c r="L333" s="22">
        <f>INDEX(Notes!$I$2:$N$11,MATCH(Notes!$B$2,Notes!$I$2:$I$11,0),6)*$E333</f>
        <v>2101203</v>
      </c>
      <c r="M333" s="22">
        <f>IF(Notes!$B$2="June",'Payment Total'!$F333,0)</f>
        <v>700402</v>
      </c>
      <c r="N333" s="22">
        <f t="shared" si="20"/>
        <v>0</v>
      </c>
      <c r="P333" s="21" t="s">
        <v>1163</v>
      </c>
      <c r="Q333" s="21">
        <v>700402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332548208</v>
      </c>
      <c r="F334" s="161">
        <f t="shared" si="24"/>
        <v>332548047</v>
      </c>
      <c r="G334" s="24">
        <f t="shared" si="24"/>
        <v>3336584441</v>
      </c>
      <c r="H334" s="24">
        <f t="shared" si="24"/>
        <v>0</v>
      </c>
      <c r="Q334" s="21">
        <f>SUM(Q7:Q333)</f>
        <v>332548047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(June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June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12913</v>
      </c>
      <c r="D6" s="22">
        <f>IF(Notes!$B$2="June",ROUND('Budget by Source'!D6/10,0)+Q6,ROUND('Budget by Source'!D6/10,0))</f>
        <v>45112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4887</v>
      </c>
      <c r="G6" s="22">
        <f>IF(Notes!$B$2="June",ROUND('Budget by Source'!G6/10,0)+T6,ROUND('Budget by Source'!G6/10,0))</f>
        <v>24334</v>
      </c>
      <c r="H6" s="22">
        <f>I6-SUM(C6:G6)</f>
        <v>267053</v>
      </c>
      <c r="I6" s="22">
        <f>INDEX(Data[],MATCH($A6,Data[Dist],0),MATCH(I$5,Data[#Headers],0))</f>
        <v>358668</v>
      </c>
      <c r="K6" s="69">
        <f>INDEX('Payment Total'!$A$7:$H$333,MATCH('Payment by Source'!$A6,'Payment Total'!$A$7:$A$333,0),6)-I6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4427</v>
      </c>
      <c r="D7" s="22">
        <f>IF(Notes!$B$2="June",ROUND('Budget by Source'!D7/10,0)+Q7,ROUND('Budget by Source'!D7/10,0))</f>
        <v>21327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2145</v>
      </c>
      <c r="G7" s="22">
        <f>IF(Notes!$B$2="June",ROUND('Budget by Source'!G7/10,0)+T7,ROUND('Budget by Source'!G7/10,0))</f>
        <v>11090</v>
      </c>
      <c r="H7" s="22">
        <f t="shared" ref="H7:H70" si="0">I7-SUM(C7:G7)</f>
        <v>144081</v>
      </c>
      <c r="I7" s="22">
        <f>INDEX(Data[],MATCH($A7,Data[Dist],0),MATCH(I$5,Data[#Headers],0))</f>
        <v>185441</v>
      </c>
      <c r="K7" s="69">
        <f>INDEX('Payment Total'!$A$7:$H$333,MATCH('Payment by Source'!$A7,'Payment Total'!$A$7:$A$333,0),6)-I7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15082</v>
      </c>
      <c r="F8" s="22">
        <f>IF(Notes!$B$2="June",ROUND('Budget by Source'!F8/10,0)+S8,ROUND('Budget by Source'!F8/10,0))</f>
        <v>14442</v>
      </c>
      <c r="G8" s="22">
        <f>IF(Notes!$B$2="June",ROUND('Budget by Source'!G8/10,0)+T8,ROUND('Budget by Source'!G8/10,0))</f>
        <v>73518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Total'!$A$7:$A$333,0),6)-I8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9961</v>
      </c>
      <c r="D9" s="22">
        <f>IF(Notes!$B$2="June",ROUND('Budget by Source'!D9/10,0)+Q9,ROUND('Budget by Source'!D9/10,0))</f>
        <v>37661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19891</v>
      </c>
      <c r="H9" s="22">
        <f t="shared" si="0"/>
        <v>317873</v>
      </c>
      <c r="I9" s="22">
        <f>INDEX(Data[],MATCH($A9,Data[Dist],0),MATCH(I$5,Data[#Headers],0))</f>
        <v>393895</v>
      </c>
      <c r="K9" s="69">
        <f>INDEX('Payment Total'!$A$7:$H$333,MATCH('Payment by Source'!$A9,'Payment Total'!$A$7:$A$333,0),6)-I9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11641</v>
      </c>
      <c r="E10" s="22">
        <f>IF(Notes!$B$2="June",ROUND('Budget by Source'!E10/10,0)+R10,ROUND('Budget by Source'!E10/10,0))</f>
        <v>1053</v>
      </c>
      <c r="F10" s="22">
        <f>IF(Notes!$B$2="June",ROUND('Budget by Source'!F10/10,0)+S10,ROUND('Budget by Source'!F10/10,0))</f>
        <v>1008</v>
      </c>
      <c r="G10" s="22">
        <f>IF(Notes!$B$2="June",ROUND('Budget by Source'!G10/10,0)+T10,ROUND('Budget by Source'!G10/10,0))</f>
        <v>7533</v>
      </c>
      <c r="H10" s="22">
        <f t="shared" si="0"/>
        <v>65770</v>
      </c>
      <c r="I10" s="22">
        <f>INDEX(Data[],MATCH($A10,Data[Dist],0),MATCH(I$5,Data[#Headers],0))</f>
        <v>91064</v>
      </c>
      <c r="K10" s="69">
        <f>INDEX('Payment Total'!$A$7:$H$333,MATCH('Payment by Source'!$A10,'Payment Total'!$A$7:$A$333,0),6)-I10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665432</v>
      </c>
      <c r="V10" s="152">
        <f t="shared" si="1"/>
        <v>66543</v>
      </c>
      <c r="W10" s="152">
        <f t="shared" si="2"/>
        <v>665430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18077</v>
      </c>
      <c r="D11" s="22">
        <f>IF(Notes!$B$2="June",ROUND('Budget by Source'!D11/10,0)+Q11,ROUND('Budget by Source'!D11/10,0))</f>
        <v>71043</v>
      </c>
      <c r="E11" s="22">
        <f>IF(Notes!$B$2="June",ROUND('Budget by Source'!E11/10,0)+R11,ROUND('Budget by Source'!E11/10,0))</f>
        <v>8038</v>
      </c>
      <c r="F11" s="22">
        <f>IF(Notes!$B$2="June",ROUND('Budget by Source'!F11/10,0)+S11,ROUND('Budget by Source'!F11/10,0))</f>
        <v>8213</v>
      </c>
      <c r="G11" s="22">
        <f>IF(Notes!$B$2="June",ROUND('Budget by Source'!G11/10,0)+T11,ROUND('Budget by Source'!G11/10,0))</f>
        <v>40884</v>
      </c>
      <c r="H11" s="22">
        <f t="shared" si="0"/>
        <v>685063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Total'!$A$7:$A$333,0),6)-I11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9592</v>
      </c>
      <c r="D12" s="22">
        <f>IF(Notes!$B$2="June",ROUND('Budget by Source'!D12/10,0)+Q12,ROUND('Budget by Source'!D12/10,0))</f>
        <v>33353</v>
      </c>
      <c r="E12" s="22">
        <f>IF(Notes!$B$2="June",ROUND('Budget by Source'!E12/10,0)+R12,ROUND('Budget by Source'!E12/10,0))</f>
        <v>3287</v>
      </c>
      <c r="F12" s="22">
        <f>IF(Notes!$B$2="June",ROUND('Budget by Source'!F12/10,0)+S12,ROUND('Budget by Source'!F12/10,0))</f>
        <v>3842</v>
      </c>
      <c r="G12" s="22">
        <f>IF(Notes!$B$2="June",ROUND('Budget by Source'!G12/10,0)+T12,ROUND('Budget by Source'!G12/10,0))</f>
        <v>18560</v>
      </c>
      <c r="H12" s="22">
        <f t="shared" si="0"/>
        <v>244271</v>
      </c>
      <c r="I12" s="22">
        <f>INDEX(Data[],MATCH($A12,Data[Dist],0),MATCH(I$5,Data[#Headers],0))</f>
        <v>312905</v>
      </c>
      <c r="K12" s="69">
        <f>INDEX('Payment Total'!$A$7:$H$333,MATCH('Payment by Source'!$A12,'Payment Total'!$A$7:$A$333,0),6)-I12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5903</v>
      </c>
      <c r="D13" s="22">
        <f>IF(Notes!$B$2="June",ROUND('Budget by Source'!D13/10,0)+Q13,ROUND('Budget by Source'!D13/10,0))</f>
        <v>19079</v>
      </c>
      <c r="E13" s="22">
        <f>IF(Notes!$B$2="June",ROUND('Budget by Source'!E13/10,0)+R13,ROUND('Budget by Source'!E13/10,0))</f>
        <v>2364</v>
      </c>
      <c r="F13" s="22">
        <f>IF(Notes!$B$2="June",ROUND('Budget by Source'!F13/10,0)+S13,ROUND('Budget by Source'!F13/10,0))</f>
        <v>1837</v>
      </c>
      <c r="G13" s="22">
        <f>IF(Notes!$B$2="June",ROUND('Budget by Source'!G13/10,0)+T13,ROUND('Budget by Source'!G13/10,0))</f>
        <v>10047</v>
      </c>
      <c r="H13" s="22">
        <f t="shared" si="0"/>
        <v>126489</v>
      </c>
      <c r="I13" s="22">
        <f>INDEX(Data[],MATCH($A13,Data[Dist],0),MATCH(I$5,Data[#Headers],0))</f>
        <v>165719</v>
      </c>
      <c r="K13" s="69">
        <f>INDEX('Payment Total'!$A$7:$H$333,MATCH('Payment by Source'!$A13,'Payment Total'!$A$7:$A$333,0),6)-I13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83660</v>
      </c>
      <c r="E14" s="22">
        <f>IF(Notes!$B$2="June",ROUND('Budget by Source'!E14/10,0)+R14,ROUND('Budget by Source'!E14/10,0))</f>
        <v>8969</v>
      </c>
      <c r="F14" s="22">
        <f>IF(Notes!$B$2="June",ROUND('Budget by Source'!F14/10,0)+S14,ROUND('Budget by Source'!F14/10,0))</f>
        <v>10066</v>
      </c>
      <c r="G14" s="22">
        <f>IF(Notes!$B$2="June",ROUND('Budget by Source'!G14/10,0)+T14,ROUND('Budget by Source'!G14/10,0))</f>
        <v>46497</v>
      </c>
      <c r="H14" s="22">
        <f t="shared" si="0"/>
        <v>600866</v>
      </c>
      <c r="I14" s="22">
        <f>INDEX(Data[],MATCH($A14,Data[Dist],0),MATCH(I$5,Data[#Headers],0))</f>
        <v>792123</v>
      </c>
      <c r="K14" s="69">
        <f>INDEX('Payment Total'!$A$7:$H$333,MATCH('Payment by Source'!$A14,'Payment Total'!$A$7:$A$333,0),6)-I14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23980</v>
      </c>
      <c r="D15" s="22">
        <f>IF(Notes!$B$2="June",ROUND('Budget by Source'!D15/10,0)+Q15,ROUND('Budget by Source'!D15/10,0))</f>
        <v>65727</v>
      </c>
      <c r="E15" s="22">
        <f>IF(Notes!$B$2="June",ROUND('Budget by Source'!E15/10,0)+R15,ROUND('Budget by Source'!E15/10,0))</f>
        <v>7681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37518</v>
      </c>
      <c r="H15" s="22">
        <f t="shared" si="0"/>
        <v>502188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Total'!$A$7:$A$333,0),6)-I15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8486</v>
      </c>
      <c r="D16" s="22">
        <f>IF(Notes!$B$2="June",ROUND('Budget by Source'!D16/10,0)+Q16,ROUND('Budget by Source'!D16/10,0))</f>
        <v>40781</v>
      </c>
      <c r="E16" s="22">
        <f>IF(Notes!$B$2="June",ROUND('Budget by Source'!E16/10,0)+R16,ROUND('Budget by Source'!E16/10,0))</f>
        <v>3924</v>
      </c>
      <c r="F16" s="22">
        <f>IF(Notes!$B$2="June",ROUND('Budget by Source'!F16/10,0)+S16,ROUND('Budget by Source'!F16/10,0))</f>
        <v>4569</v>
      </c>
      <c r="G16" s="22">
        <f>IF(Notes!$B$2="June",ROUND('Budget by Source'!G16/10,0)+T16,ROUND('Budget by Source'!G16/10,0))</f>
        <v>20340</v>
      </c>
      <c r="H16" s="22">
        <f t="shared" si="0"/>
        <v>275975</v>
      </c>
      <c r="I16" s="22">
        <f>INDEX(Data[],MATCH($A16,Data[Dist],0),MATCH(I$5,Data[#Headers],0))</f>
        <v>354075</v>
      </c>
      <c r="K16" s="69">
        <f>INDEX('Payment Total'!$A$7:$H$333,MATCH('Payment by Source'!$A16,'Payment Total'!$A$7:$A$333,0),6)-I16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20303</v>
      </c>
      <c r="D17" s="22">
        <f>IF(Notes!$B$2="June",ROUND('Budget by Source'!D17/10,0)+Q17,ROUND('Budget by Source'!D17/10,0))</f>
        <v>59416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6781</v>
      </c>
      <c r="G17" s="22">
        <f>IF(Notes!$B$2="June",ROUND('Budget by Source'!G17/10,0)+T17,ROUND('Budget by Source'!G17/10,0))</f>
        <v>30634</v>
      </c>
      <c r="H17" s="22">
        <f t="shared" si="0"/>
        <v>358788</v>
      </c>
      <c r="I17" s="22">
        <f>INDEX(Data[],MATCH($A17,Data[Dist],0),MATCH(I$5,Data[#Headers],0))</f>
        <v>483156</v>
      </c>
      <c r="K17" s="69">
        <f>INDEX('Payment Total'!$A$7:$H$333,MATCH('Payment by Source'!$A17,'Payment Total'!$A$7:$A$333,0),6)-I17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105528</v>
      </c>
      <c r="D18" s="22">
        <f>IF(Notes!$B$2="June",ROUND('Budget by Source'!D18/10,0)+Q18,ROUND('Budget by Source'!D18/10,0))</f>
        <v>284998</v>
      </c>
      <c r="E18" s="22">
        <f>IF(Notes!$B$2="June",ROUND('Budget by Source'!E18/10,0)+R18,ROUND('Budget by Source'!E18/10,0))</f>
        <v>31989</v>
      </c>
      <c r="F18" s="22">
        <f>IF(Notes!$B$2="June",ROUND('Budget by Source'!F18/10,0)+S18,ROUND('Budget by Source'!F18/10,0))</f>
        <v>34737</v>
      </c>
      <c r="G18" s="22">
        <f>IF(Notes!$B$2="June",ROUND('Budget by Source'!G18/10,0)+T18,ROUND('Budget by Source'!G18/10,0))</f>
        <v>160450</v>
      </c>
      <c r="H18" s="22">
        <f t="shared" si="0"/>
        <v>1677927</v>
      </c>
      <c r="I18" s="22">
        <f>INDEX(Data[],MATCH($A18,Data[Dist],0),MATCH(I$5,Data[#Headers],0))</f>
        <v>2295629</v>
      </c>
      <c r="K18" s="69">
        <f>INDEX('Payment Total'!$A$7:$H$333,MATCH('Payment by Source'!$A18,'Payment Total'!$A$7:$A$333,0),6)-I18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24357</v>
      </c>
      <c r="D19" s="22">
        <f>IF(Notes!$B$2="June",ROUND('Budget by Source'!D19/10,0)+Q19,ROUND('Budget by Source'!D19/10,0))</f>
        <v>84187</v>
      </c>
      <c r="E19" s="22">
        <f>IF(Notes!$B$2="June",ROUND('Budget by Source'!E19/10,0)+R19,ROUND('Budget by Source'!E19/10,0))</f>
        <v>8945</v>
      </c>
      <c r="F19" s="22">
        <f>IF(Notes!$B$2="June",ROUND('Budget by Source'!F19/10,0)+S19,ROUND('Budget by Source'!F19/10,0))</f>
        <v>9974</v>
      </c>
      <c r="G19" s="22">
        <f>IF(Notes!$B$2="June",ROUND('Budget by Source'!G19/10,0)+T19,ROUND('Budget by Source'!G19/10,0))</f>
        <v>45387</v>
      </c>
      <c r="H19" s="22">
        <f t="shared" si="0"/>
        <v>695143</v>
      </c>
      <c r="I19" s="22">
        <f>INDEX(Data[],MATCH($A19,Data[Dist],0),MATCH(I$5,Data[#Headers],0))</f>
        <v>867993</v>
      </c>
      <c r="K19" s="69">
        <f>INDEX('Payment Total'!$A$7:$H$333,MATCH('Payment by Source'!$A19,'Payment Total'!$A$7:$A$333,0),6)-I19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4796</v>
      </c>
      <c r="D20" s="22">
        <f>IF(Notes!$B$2="June",ROUND('Budget by Source'!D20/10,0)+Q20,ROUND('Budget by Source'!D20/10,0))</f>
        <v>15168</v>
      </c>
      <c r="E20" s="22">
        <f>IF(Notes!$B$2="June",ROUND('Budget by Source'!E20/10,0)+R20,ROUND('Budget by Source'!E20/10,0))</f>
        <v>1914</v>
      </c>
      <c r="F20" s="22">
        <f>IF(Notes!$B$2="June",ROUND('Budget by Source'!F20/10,0)+S20,ROUND('Budget by Source'!F20/10,0))</f>
        <v>1670</v>
      </c>
      <c r="G20" s="22">
        <f>IF(Notes!$B$2="June",ROUND('Budget by Source'!G20/10,0)+T20,ROUND('Budget by Source'!G20/10,0))</f>
        <v>7978</v>
      </c>
      <c r="H20" s="22">
        <f t="shared" si="0"/>
        <v>118032</v>
      </c>
      <c r="I20" s="22">
        <f>INDEX(Data[],MATCH($A20,Data[Dist],0),MATCH(I$5,Data[#Headers],0))</f>
        <v>149558</v>
      </c>
      <c r="K20" s="69">
        <f>INDEX('Payment Total'!$A$7:$H$333,MATCH('Payment by Source'!$A20,'Payment Total'!$A$7:$A$333,0),6)-I20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103684</v>
      </c>
      <c r="D21" s="22">
        <f>IF(Notes!$B$2="June",ROUND('Budget by Source'!D21/10,0)+Q21,ROUND('Budget by Source'!D21/10,0))</f>
        <v>731053</v>
      </c>
      <c r="E21" s="22">
        <f>IF(Notes!$B$2="June",ROUND('Budget by Source'!E21/10,0)+R21,ROUND('Budget by Source'!E21/10,0))</f>
        <v>84974</v>
      </c>
      <c r="F21" s="22">
        <f>IF(Notes!$B$2="June",ROUND('Budget by Source'!F21/10,0)+S21,ROUND('Budget by Source'!F21/10,0))</f>
        <v>80743</v>
      </c>
      <c r="G21" s="22">
        <f>IF(Notes!$B$2="June",ROUND('Budget by Source'!G21/10,0)+T21,ROUND('Budget by Source'!G21/10,0))</f>
        <v>447682</v>
      </c>
      <c r="H21" s="22">
        <f t="shared" si="0"/>
        <v>6670589</v>
      </c>
      <c r="I21" s="22">
        <f>INDEX(Data[],MATCH($A21,Data[Dist],0),MATCH(I$5,Data[#Headers],0))</f>
        <v>8118725</v>
      </c>
      <c r="K21" s="69">
        <f>INDEX('Payment Total'!$A$7:$H$333,MATCH('Payment by Source'!$A21,'Payment Total'!$A$7:$A$333,0),6)-I21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14757</v>
      </c>
      <c r="D22" s="22">
        <f>IF(Notes!$B$2="June",ROUND('Budget by Source'!D22/10,0)+Q22,ROUND('Budget by Source'!D22/10,0))</f>
        <v>53953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6029</v>
      </c>
      <c r="G22" s="22">
        <f>IF(Notes!$B$2="June",ROUND('Budget by Source'!G22/10,0)+T22,ROUND('Budget by Source'!G22/10,0))</f>
        <v>29149</v>
      </c>
      <c r="H22" s="22">
        <f t="shared" si="0"/>
        <v>449386</v>
      </c>
      <c r="I22" s="22">
        <f>INDEX(Data[],MATCH($A22,Data[Dist],0),MATCH(I$5,Data[#Headers],0))</f>
        <v>560309</v>
      </c>
      <c r="K22" s="69">
        <f>INDEX('Payment Total'!$A$7:$H$333,MATCH('Payment by Source'!$A22,'Payment Total'!$A$7:$A$333,0),6)-I22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29478</v>
      </c>
      <c r="E23" s="22">
        <f>IF(Notes!$B$2="June",ROUND('Budget by Source'!E23/10,0)+R23,ROUND('Budget by Source'!E23/10,0))</f>
        <v>3576</v>
      </c>
      <c r="F23" s="22">
        <f>IF(Notes!$B$2="June",ROUND('Budget by Source'!F23/10,0)+S23,ROUND('Budget by Source'!F23/10,0))</f>
        <v>3319</v>
      </c>
      <c r="G23" s="22">
        <f>IF(Notes!$B$2="June",ROUND('Budget by Source'!G23/10,0)+T23,ROUND('Budget by Source'!G23/10,0))</f>
        <v>14380</v>
      </c>
      <c r="H23" s="22">
        <f t="shared" si="0"/>
        <v>99917</v>
      </c>
      <c r="I23" s="22">
        <f>INDEX(Data[],MATCH($A23,Data[Dist],0),MATCH(I$5,Data[#Headers],0))</f>
        <v>154729</v>
      </c>
      <c r="K23" s="69">
        <f>INDEX('Payment Total'!$A$7:$H$333,MATCH('Payment by Source'!$A23,'Payment Total'!$A$7:$A$333,0),6)-I23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5534</v>
      </c>
      <c r="D24" s="22">
        <f>IF(Notes!$B$2="June",ROUND('Budget by Source'!D24/10,0)+Q24,ROUND('Budget by Source'!D24/10,0))</f>
        <v>18540</v>
      </c>
      <c r="E24" s="22">
        <f>IF(Notes!$B$2="June",ROUND('Budget by Source'!E24/10,0)+R24,ROUND('Budget by Source'!E24/10,0))</f>
        <v>1896</v>
      </c>
      <c r="F24" s="22">
        <f>IF(Notes!$B$2="June",ROUND('Budget by Source'!F24/10,0)+S24,ROUND('Budget by Source'!F24/10,0))</f>
        <v>1840</v>
      </c>
      <c r="G24" s="22">
        <f>IF(Notes!$B$2="June",ROUND('Budget by Source'!G24/10,0)+T24,ROUND('Budget by Source'!G24/10,0))</f>
        <v>9988</v>
      </c>
      <c r="H24" s="22">
        <f t="shared" si="0"/>
        <v>61890</v>
      </c>
      <c r="I24" s="22">
        <f>INDEX(Data[],MATCH($A24,Data[Dist],0),MATCH(I$5,Data[#Headers],0))</f>
        <v>99688</v>
      </c>
      <c r="K24" s="69">
        <f>INDEX('Payment Total'!$A$7:$H$333,MATCH('Payment by Source'!$A24,'Payment Total'!$A$7:$A$333,0),6)-I24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661602</v>
      </c>
      <c r="V24" s="152">
        <f t="shared" si="1"/>
        <v>66160</v>
      </c>
      <c r="W24" s="152">
        <f t="shared" si="2"/>
        <v>661600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34319</v>
      </c>
      <c r="D25" s="22">
        <f>IF(Notes!$B$2="June",ROUND('Budget by Source'!D25/10,0)+Q25,ROUND('Budget by Source'!D25/10,0))</f>
        <v>89576</v>
      </c>
      <c r="E25" s="22">
        <f>IF(Notes!$B$2="June",ROUND('Budget by Source'!E25/10,0)+R25,ROUND('Budget by Source'!E25/10,0))</f>
        <v>11698</v>
      </c>
      <c r="F25" s="22">
        <f>IF(Notes!$B$2="June",ROUND('Budget by Source'!F25/10,0)+S25,ROUND('Budget by Source'!F25/10,0))</f>
        <v>10469</v>
      </c>
      <c r="G25" s="22">
        <f>IF(Notes!$B$2="June",ROUND('Budget by Source'!G25/10,0)+T25,ROUND('Budget by Source'!G25/10,0))</f>
        <v>49202</v>
      </c>
      <c r="H25" s="22">
        <f t="shared" si="0"/>
        <v>797313</v>
      </c>
      <c r="I25" s="22">
        <f>INDEX(Data[],MATCH($A25,Data[Dist],0),MATCH(I$5,Data[#Headers],0))</f>
        <v>992577</v>
      </c>
      <c r="K25" s="69">
        <f>INDEX('Payment Total'!$A$7:$H$333,MATCH('Payment by Source'!$A25,'Payment Total'!$A$7:$A$333,0),6)-I25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10699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3608</v>
      </c>
      <c r="F26" s="22">
        <f>IF(Notes!$B$2="June",ROUND('Budget by Source'!F26/10,0)+S26,ROUND('Budget by Source'!F26/10,0))</f>
        <v>3950</v>
      </c>
      <c r="G26" s="22">
        <f>IF(Notes!$B$2="June",ROUND('Budget by Source'!G26/10,0)+T26,ROUND('Budget by Source'!G26/10,0))</f>
        <v>18738</v>
      </c>
      <c r="H26" s="22">
        <f t="shared" si="0"/>
        <v>255937</v>
      </c>
      <c r="I26" s="22">
        <f>INDEX(Data[],MATCH($A26,Data[Dist],0),MATCH(I$5,Data[#Headers],0))</f>
        <v>327618</v>
      </c>
      <c r="K26" s="69">
        <f>INDEX('Payment Total'!$A$7:$H$333,MATCH('Payment by Source'!$A26,'Payment Total'!$A$7:$A$333,0),6)-I26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19921</v>
      </c>
      <c r="D27" s="22">
        <f>IF(Notes!$B$2="June",ROUND('Budget by Source'!D27/10,0)+Q27,ROUND('Budget by Source'!D27/10,0))</f>
        <v>45901</v>
      </c>
      <c r="E27" s="22">
        <f>IF(Notes!$B$2="June",ROUND('Budget by Source'!E27/10,0)+R27,ROUND('Budget by Source'!E27/10,0))</f>
        <v>5173</v>
      </c>
      <c r="F27" s="22">
        <f>IF(Notes!$B$2="June",ROUND('Budget by Source'!F27/10,0)+S27,ROUND('Budget by Source'!F27/10,0))</f>
        <v>4659</v>
      </c>
      <c r="G27" s="22">
        <f>IF(Notes!$B$2="June",ROUND('Budget by Source'!G27/10,0)+T27,ROUND('Budget by Source'!G27/10,0))</f>
        <v>27386</v>
      </c>
      <c r="H27" s="22">
        <f t="shared" si="0"/>
        <v>278012</v>
      </c>
      <c r="I27" s="22">
        <f>INDEX(Data[],MATCH($A27,Data[Dist],0),MATCH(I$5,Data[#Headers],0))</f>
        <v>381052</v>
      </c>
      <c r="K27" s="69">
        <f>INDEX('Payment Total'!$A$7:$H$333,MATCH('Payment by Source'!$A27,'Payment Total'!$A$7:$A$333,0),6)-I27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100491</v>
      </c>
      <c r="E28" s="22">
        <f>IF(Notes!$B$2="June",ROUND('Budget by Source'!E28/10,0)+R28,ROUND('Budget by Source'!E28/10,0))</f>
        <v>12626</v>
      </c>
      <c r="F28" s="22">
        <f>IF(Notes!$B$2="June",ROUND('Budget by Source'!F28/10,0)+S28,ROUND('Budget by Source'!F28/10,0))</f>
        <v>10785</v>
      </c>
      <c r="G28" s="22">
        <f>IF(Notes!$B$2="June",ROUND('Budget by Source'!G28/10,0)+T28,ROUND('Budget by Source'!G28/10,0))</f>
        <v>60826</v>
      </c>
      <c r="H28" s="22">
        <f t="shared" si="0"/>
        <v>1018595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Total'!$A$7:$A$333,0),6)-I28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9223</v>
      </c>
      <c r="D29" s="22">
        <f>IF(Notes!$B$2="June",ROUND('Budget by Source'!D29/10,0)+Q29,ROUND('Budget by Source'!D29/10,0))</f>
        <v>24225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2456</v>
      </c>
      <c r="G29" s="22">
        <f>IF(Notes!$B$2="June",ROUND('Budget by Source'!G29/10,0)+T29,ROUND('Budget by Source'!G29/10,0))</f>
        <v>12854</v>
      </c>
      <c r="H29" s="22">
        <f t="shared" si="0"/>
        <v>211054</v>
      </c>
      <c r="I29" s="22">
        <f>INDEX(Data[],MATCH($A29,Data[Dist],0),MATCH(I$5,Data[#Headers],0))</f>
        <v>262446</v>
      </c>
      <c r="K29" s="69">
        <f>INDEX('Payment Total'!$A$7:$H$333,MATCH('Payment by Source'!$A29,'Payment Total'!$A$7:$A$333,0),6)-I29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7378</v>
      </c>
      <c r="D30" s="22">
        <f>IF(Notes!$B$2="June",ROUND('Budget by Source'!D30/10,0)+Q30,ROUND('Budget by Source'!D30/10,0))</f>
        <v>31386</v>
      </c>
      <c r="E30" s="22">
        <f>IF(Notes!$B$2="June",ROUND('Budget by Source'!E30/10,0)+R30,ROUND('Budget by Source'!E30/10,0))</f>
        <v>3372</v>
      </c>
      <c r="F30" s="22">
        <f>IF(Notes!$B$2="June",ROUND('Budget by Source'!F30/10,0)+S30,ROUND('Budget by Source'!F30/10,0))</f>
        <v>3491</v>
      </c>
      <c r="G30" s="22">
        <f>IF(Notes!$B$2="June",ROUND('Budget by Source'!G30/10,0)+T30,ROUND('Budget by Source'!G30/10,0))</f>
        <v>17424</v>
      </c>
      <c r="H30" s="22">
        <f t="shared" si="0"/>
        <v>203513</v>
      </c>
      <c r="I30" s="22">
        <f>INDEX(Data[],MATCH($A30,Data[Dist],0),MATCH(I$5,Data[#Headers],0))</f>
        <v>266564</v>
      </c>
      <c r="K30" s="69">
        <f>INDEX('Payment Total'!$A$7:$H$333,MATCH('Payment by Source'!$A30,'Payment Total'!$A$7:$A$333,0),6)-I30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9961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3854</v>
      </c>
      <c r="F31" s="22">
        <f>IF(Notes!$B$2="June",ROUND('Budget by Source'!F31/10,0)+S31,ROUND('Budget by Source'!F31/10,0))</f>
        <v>3508</v>
      </c>
      <c r="G31" s="22">
        <f>IF(Notes!$B$2="June",ROUND('Budget by Source'!G31/10,0)+T31,ROUND('Budget by Source'!G31/10,0))</f>
        <v>17415</v>
      </c>
      <c r="H31" s="22">
        <f t="shared" si="0"/>
        <v>244265</v>
      </c>
      <c r="I31" s="22">
        <f>INDEX(Data[],MATCH($A31,Data[Dist],0),MATCH(I$5,Data[#Headers],0))</f>
        <v>311974</v>
      </c>
      <c r="K31" s="69">
        <f>INDEX('Payment Total'!$A$7:$H$333,MATCH('Payment by Source'!$A31,'Payment Total'!$A$7:$A$333,0),6)-I31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8116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3035</v>
      </c>
      <c r="F32" s="22">
        <f>IF(Notes!$B$2="June",ROUND('Budget by Source'!F32/10,0)+S32,ROUND('Budget by Source'!F32/10,0))</f>
        <v>2967</v>
      </c>
      <c r="G32" s="22">
        <f>IF(Notes!$B$2="June",ROUND('Budget by Source'!G32/10,0)+T32,ROUND('Budget by Source'!G32/10,0))</f>
        <v>16864</v>
      </c>
      <c r="H32" s="22">
        <f t="shared" si="0"/>
        <v>248056</v>
      </c>
      <c r="I32" s="22">
        <f>INDEX(Data[],MATCH($A32,Data[Dist],0),MATCH(I$5,Data[#Headers],0))</f>
        <v>308572</v>
      </c>
      <c r="K32" s="69">
        <f>INDEX('Payment Total'!$A$7:$H$333,MATCH('Payment by Source'!$A32,'Payment Total'!$A$7:$A$333,0),6)-I32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22504</v>
      </c>
      <c r="D33" s="22">
        <f>IF(Notes!$B$2="June",ROUND('Budget by Source'!D33/10,0)+Q33,ROUND('Budget by Source'!D33/10,0))</f>
        <v>40951</v>
      </c>
      <c r="E33" s="22">
        <f>IF(Notes!$B$2="June",ROUND('Budget by Source'!E33/10,0)+R33,ROUND('Budget by Source'!E33/10,0))</f>
        <v>4227</v>
      </c>
      <c r="F33" s="22">
        <f>IF(Notes!$B$2="June",ROUND('Budget by Source'!F33/10,0)+S33,ROUND('Budget by Source'!F33/10,0))</f>
        <v>4524</v>
      </c>
      <c r="G33" s="22">
        <f>IF(Notes!$B$2="June",ROUND('Budget by Source'!G33/10,0)+T33,ROUND('Budget by Source'!G33/10,0))</f>
        <v>22290</v>
      </c>
      <c r="H33" s="22">
        <f t="shared" si="0"/>
        <v>284692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Total'!$A$7:$A$333,0),6)-I33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9961</v>
      </c>
      <c r="D34" s="22">
        <f>IF(Notes!$B$2="June",ROUND('Budget by Source'!D34/10,0)+Q34,ROUND('Budget by Source'!D34/10,0))</f>
        <v>47548</v>
      </c>
      <c r="E34" s="22">
        <f>IF(Notes!$B$2="June",ROUND('Budget by Source'!E34/10,0)+R34,ROUND('Budget by Source'!E34/10,0))</f>
        <v>5915</v>
      </c>
      <c r="F34" s="22">
        <f>IF(Notes!$B$2="June",ROUND('Budget by Source'!F34/10,0)+S34,ROUND('Budget by Source'!F34/10,0))</f>
        <v>5092</v>
      </c>
      <c r="G34" s="22">
        <f>IF(Notes!$B$2="June",ROUND('Budget by Source'!G34/10,0)+T34,ROUND('Budget by Source'!G34/10,0))</f>
        <v>27047</v>
      </c>
      <c r="H34" s="22">
        <f t="shared" si="0"/>
        <v>396397</v>
      </c>
      <c r="I34" s="22">
        <f>INDEX(Data[],MATCH($A34,Data[Dist],0),MATCH(I$5,Data[#Headers],0))</f>
        <v>491960</v>
      </c>
      <c r="K34" s="69">
        <f>INDEX('Payment Total'!$A$7:$H$333,MATCH('Payment by Source'!$A34,'Payment Total'!$A$7:$A$333,0),6)-I34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11794</v>
      </c>
      <c r="E35" s="22">
        <f>IF(Notes!$B$2="June",ROUND('Budget by Source'!E35/10,0)+R35,ROUND('Budget by Source'!E35/10,0))</f>
        <v>1438</v>
      </c>
      <c r="F35" s="22">
        <f>IF(Notes!$B$2="June",ROUND('Budget by Source'!F35/10,0)+S35,ROUND('Budget by Source'!F35/10,0))</f>
        <v>892</v>
      </c>
      <c r="G35" s="22">
        <f>IF(Notes!$B$2="June",ROUND('Budget by Source'!G35/10,0)+T35,ROUND('Budget by Source'!G35/10,0))</f>
        <v>7052</v>
      </c>
      <c r="H35" s="22">
        <f t="shared" si="0"/>
        <v>62992</v>
      </c>
      <c r="I35" s="22">
        <f>INDEX(Data[],MATCH($A35,Data[Dist],0),MATCH(I$5,Data[#Headers],0))</f>
        <v>86751</v>
      </c>
      <c r="K35" s="69">
        <f>INDEX('Payment Total'!$A$7:$H$333,MATCH('Payment by Source'!$A35,'Payment Total'!$A$7:$A$333,0),6)-I35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745327</v>
      </c>
      <c r="V35" s="152">
        <f t="shared" si="1"/>
        <v>74533</v>
      </c>
      <c r="W35" s="152">
        <f t="shared" si="2"/>
        <v>745330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36163</v>
      </c>
      <c r="D36" s="22">
        <f>IF(Notes!$B$2="June",ROUND('Budget by Source'!D36/10,0)+Q36,ROUND('Budget by Source'!D36/10,0))</f>
        <v>94836</v>
      </c>
      <c r="E36" s="22">
        <f>IF(Notes!$B$2="June",ROUND('Budget by Source'!E36/10,0)+R36,ROUND('Budget by Source'!E36/10,0))</f>
        <v>9928</v>
      </c>
      <c r="F36" s="22">
        <f>IF(Notes!$B$2="June",ROUND('Budget by Source'!F36/10,0)+S36,ROUND('Budget by Source'!F36/10,0))</f>
        <v>10455</v>
      </c>
      <c r="G36" s="22">
        <f>IF(Notes!$B$2="June",ROUND('Budget by Source'!G36/10,0)+T36,ROUND('Budget by Source'!G36/10,0))</f>
        <v>54051</v>
      </c>
      <c r="H36" s="22">
        <f t="shared" si="0"/>
        <v>702341</v>
      </c>
      <c r="I36" s="22">
        <f>INDEX(Data[],MATCH($A36,Data[Dist],0),MATCH(I$5,Data[#Headers],0))</f>
        <v>907774</v>
      </c>
      <c r="K36" s="69">
        <f>INDEX('Payment Total'!$A$7:$H$333,MATCH('Payment by Source'!$A36,'Payment Total'!$A$7:$A$333,0),6)-I36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250703</v>
      </c>
      <c r="E37" s="22">
        <f>IF(Notes!$B$2="June",ROUND('Budget by Source'!E37/10,0)+R37,ROUND('Budget by Source'!E37/10,0))</f>
        <v>28999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144706</v>
      </c>
      <c r="H37" s="22">
        <f t="shared" si="0"/>
        <v>2100137</v>
      </c>
      <c r="I37" s="22">
        <f>INDEX(Data[],MATCH($A37,Data[Dist],0),MATCH(I$5,Data[#Headers],0))</f>
        <v>2642880</v>
      </c>
      <c r="K37" s="69">
        <f>INDEX('Payment Total'!$A$7:$H$333,MATCH('Payment by Source'!$A37,'Payment Total'!$A$7:$A$333,0),6)-I37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19184</v>
      </c>
      <c r="D38" s="22">
        <f>IF(Notes!$B$2="June",ROUND('Budget by Source'!D38/10,0)+Q38,ROUND('Budget by Source'!D38/10,0))</f>
        <v>56190</v>
      </c>
      <c r="E38" s="22">
        <f>IF(Notes!$B$2="June",ROUND('Budget by Source'!E38/10,0)+R38,ROUND('Budget by Source'!E38/10,0))</f>
        <v>7223</v>
      </c>
      <c r="F38" s="22">
        <f>IF(Notes!$B$2="June",ROUND('Budget by Source'!F38/10,0)+S38,ROUND('Budget by Source'!F38/10,0))</f>
        <v>5983</v>
      </c>
      <c r="G38" s="22">
        <f>IF(Notes!$B$2="June",ROUND('Budget by Source'!G38/10,0)+T38,ROUND('Budget by Source'!G38/10,0))</f>
        <v>30939</v>
      </c>
      <c r="H38" s="22">
        <f t="shared" si="0"/>
        <v>352619</v>
      </c>
      <c r="I38" s="22">
        <f>INDEX(Data[],MATCH($A38,Data[Dist],0),MATCH(I$5,Data[#Headers],0))</f>
        <v>472138</v>
      </c>
      <c r="K38" s="69">
        <f>INDEX('Payment Total'!$A$7:$H$333,MATCH('Payment by Source'!$A38,'Payment Total'!$A$7:$A$333,0),6)-I38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38746</v>
      </c>
      <c r="D39" s="22">
        <f>IF(Notes!$B$2="June",ROUND('Budget by Source'!D39/10,0)+Q39,ROUND('Budget by Source'!D39/10,0))</f>
        <v>147161</v>
      </c>
      <c r="E39" s="22">
        <f>IF(Notes!$B$2="June",ROUND('Budget by Source'!E39/10,0)+R39,ROUND('Budget by Source'!E39/10,0))</f>
        <v>17873</v>
      </c>
      <c r="F39" s="22">
        <f>IF(Notes!$B$2="June",ROUND('Budget by Source'!F39/10,0)+S39,ROUND('Budget by Source'!F39/10,0))</f>
        <v>15369</v>
      </c>
      <c r="G39" s="22">
        <f>IF(Notes!$B$2="June",ROUND('Budget by Source'!G39/10,0)+T39,ROUND('Budget by Source'!G39/10,0))</f>
        <v>86720</v>
      </c>
      <c r="H39" s="22">
        <f t="shared" si="0"/>
        <v>1436733</v>
      </c>
      <c r="I39" s="22">
        <f>INDEX(Data[],MATCH($A39,Data[Dist],0),MATCH(I$5,Data[#Headers],0))</f>
        <v>1742602</v>
      </c>
      <c r="K39" s="69">
        <f>INDEX('Payment Total'!$A$7:$H$333,MATCH('Payment by Source'!$A39,'Payment Total'!$A$7:$A$333,0),6)-I39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33581</v>
      </c>
      <c r="D40" s="22">
        <f>IF(Notes!$B$2="June",ROUND('Budget by Source'!D40/10,0)+Q40,ROUND('Budget by Source'!D40/10,0))</f>
        <v>130258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16110</v>
      </c>
      <c r="G40" s="22">
        <f>IF(Notes!$B$2="June",ROUND('Budget by Source'!G40/10,0)+T40,ROUND('Budget by Source'!G40/10,0))</f>
        <v>72281</v>
      </c>
      <c r="H40" s="22">
        <f t="shared" si="0"/>
        <v>1267671</v>
      </c>
      <c r="I40" s="22">
        <f>INDEX(Data[],MATCH($A40,Data[Dist],0),MATCH(I$5,Data[#Headers],0))</f>
        <v>1534899</v>
      </c>
      <c r="K40" s="69">
        <f>INDEX('Payment Total'!$A$7:$H$333,MATCH('Payment by Source'!$A40,'Payment Total'!$A$7:$A$333,0),6)-I40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23242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4010</v>
      </c>
      <c r="G41" s="22">
        <f>IF(Notes!$B$2="June",ROUND('Budget by Source'!G41/10,0)+T41,ROUND('Budget by Source'!G41/10,0))</f>
        <v>20747</v>
      </c>
      <c r="H41" s="22">
        <f t="shared" si="0"/>
        <v>297283</v>
      </c>
      <c r="I41" s="22">
        <f>INDEX(Data[],MATCH($A41,Data[Dist],0),MATCH(I$5,Data[#Headers],0))</f>
        <v>386650</v>
      </c>
      <c r="K41" s="69">
        <f>INDEX('Payment Total'!$A$7:$H$333,MATCH('Payment by Source'!$A41,'Payment Total'!$A$7:$A$333,0),6)-I41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11805</v>
      </c>
      <c r="D42" s="22">
        <f>IF(Notes!$B$2="June",ROUND('Budget by Source'!D42/10,0)+Q42,ROUND('Budget by Source'!D42/10,0))</f>
        <v>36117</v>
      </c>
      <c r="E42" s="22">
        <f>IF(Notes!$B$2="June",ROUND('Budget by Source'!E42/10,0)+R42,ROUND('Budget by Source'!E42/10,0))</f>
        <v>4181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20162</v>
      </c>
      <c r="H42" s="22">
        <f t="shared" si="0"/>
        <v>244485</v>
      </c>
      <c r="I42" s="22">
        <f>INDEX(Data[],MATCH($A42,Data[Dist],0),MATCH(I$5,Data[#Headers],0))</f>
        <v>320490</v>
      </c>
      <c r="K42" s="69">
        <f>INDEX('Payment Total'!$A$7:$H$333,MATCH('Payment by Source'!$A42,'Payment Total'!$A$7:$A$333,0),6)-I42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8854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3844</v>
      </c>
      <c r="F43" s="22">
        <f>IF(Notes!$B$2="June",ROUND('Budget by Source'!F43/10,0)+S43,ROUND('Budget by Source'!F43/10,0))</f>
        <v>3598</v>
      </c>
      <c r="G43" s="22">
        <f>IF(Notes!$B$2="June",ROUND('Budget by Source'!G43/10,0)+T43,ROUND('Budget by Source'!G43/10,0))</f>
        <v>19026</v>
      </c>
      <c r="H43" s="22">
        <f t="shared" si="0"/>
        <v>253477</v>
      </c>
      <c r="I43" s="22">
        <f>INDEX(Data[],MATCH($A43,Data[Dist],0),MATCH(I$5,Data[#Headers],0))</f>
        <v>324160</v>
      </c>
      <c r="K43" s="69">
        <f>INDEX('Payment Total'!$A$7:$H$333,MATCH('Payment by Source'!$A43,'Payment Total'!$A$7:$A$333,0),6)-I43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11067</v>
      </c>
      <c r="D44" s="22">
        <f>IF(Notes!$B$2="June",ROUND('Budget by Source'!D44/10,0)+Q44,ROUND('Budget by Source'!D44/10,0))</f>
        <v>29865</v>
      </c>
      <c r="E44" s="22">
        <f>IF(Notes!$B$2="June",ROUND('Budget by Source'!E44/10,0)+R44,ROUND('Budget by Source'!E44/10,0))</f>
        <v>3135</v>
      </c>
      <c r="F44" s="22">
        <f>IF(Notes!$B$2="June",ROUND('Budget by Source'!F44/10,0)+S44,ROUND('Budget by Source'!F44/10,0))</f>
        <v>3261</v>
      </c>
      <c r="G44" s="22">
        <f>IF(Notes!$B$2="June",ROUND('Budget by Source'!G44/10,0)+T44,ROUND('Budget by Source'!G44/10,0))</f>
        <v>15881</v>
      </c>
      <c r="H44" s="22">
        <f t="shared" si="0"/>
        <v>150007</v>
      </c>
      <c r="I44" s="22">
        <f>INDEX(Data[],MATCH($A44,Data[Dist],0),MATCH(I$5,Data[#Headers],0))</f>
        <v>213216</v>
      </c>
      <c r="K44" s="69">
        <f>INDEX('Payment Total'!$A$7:$H$333,MATCH('Payment by Source'!$A44,'Payment Total'!$A$7:$A$333,0),6)-I44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59405</v>
      </c>
      <c r="D45" s="22">
        <f>IF(Notes!$B$2="June",ROUND('Budget by Source'!D45/10,0)+Q45,ROUND('Budget by Source'!D45/10,0))</f>
        <v>245113</v>
      </c>
      <c r="E45" s="22">
        <f>IF(Notes!$B$2="June",ROUND('Budget by Source'!E45/10,0)+R45,ROUND('Budget by Source'!E45/10,0))</f>
        <v>33288</v>
      </c>
      <c r="F45" s="22">
        <f>IF(Notes!$B$2="June",ROUND('Budget by Source'!F45/10,0)+S45,ROUND('Budget by Source'!F45/10,0))</f>
        <v>27019</v>
      </c>
      <c r="G45" s="22">
        <f>IF(Notes!$B$2="June",ROUND('Budget by Source'!G45/10,0)+T45,ROUND('Budget by Source'!G45/10,0))</f>
        <v>140144</v>
      </c>
      <c r="H45" s="22">
        <f t="shared" si="0"/>
        <v>2442911</v>
      </c>
      <c r="I45" s="22">
        <f>INDEX(Data[],MATCH($A45,Data[Dist],0),MATCH(I$5,Data[#Headers],0))</f>
        <v>2947880</v>
      </c>
      <c r="K45" s="69">
        <f>INDEX('Payment Total'!$A$7:$H$333,MATCH('Payment by Source'!$A45,'Payment Total'!$A$7:$A$333,0),6)-I45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25766742</v>
      </c>
      <c r="V45" s="152">
        <f t="shared" si="1"/>
        <v>2576674</v>
      </c>
      <c r="W45" s="152">
        <f t="shared" si="2"/>
        <v>25766740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4796</v>
      </c>
      <c r="D46" s="22">
        <f>IF(Notes!$B$2="June",ROUND('Budget by Source'!D46/10,0)+Q46,ROUND('Budget by Source'!D46/10,0))</f>
        <v>33080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3354</v>
      </c>
      <c r="G46" s="22">
        <f>IF(Notes!$B$2="June",ROUND('Budget by Source'!G46/10,0)+T46,ROUND('Budget by Source'!G46/10,0))</f>
        <v>17251</v>
      </c>
      <c r="H46" s="22">
        <f t="shared" si="0"/>
        <v>105099</v>
      </c>
      <c r="I46" s="22">
        <f>INDEX(Data[],MATCH($A46,Data[Dist],0),MATCH(I$5,Data[#Headers],0))</f>
        <v>167030</v>
      </c>
      <c r="K46" s="69">
        <f>INDEX('Payment Total'!$A$7:$H$333,MATCH('Payment by Source'!$A46,'Payment Total'!$A$7:$A$333,0),6)-I46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6640</v>
      </c>
      <c r="D47" s="22">
        <f>IF(Notes!$B$2="June",ROUND('Budget by Source'!D47/10,0)+Q47,ROUND('Budget by Source'!D47/10,0))</f>
        <v>19181</v>
      </c>
      <c r="E47" s="22">
        <f>IF(Notes!$B$2="June",ROUND('Budget by Source'!E47/10,0)+R47,ROUND('Budget by Source'!E47/10,0))</f>
        <v>2176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9649</v>
      </c>
      <c r="H47" s="22">
        <f t="shared" si="0"/>
        <v>129244</v>
      </c>
      <c r="I47" s="22">
        <f>INDEX(Data[],MATCH($A47,Data[Dist],0),MATCH(I$5,Data[#Headers],0))</f>
        <v>169008</v>
      </c>
      <c r="K47" s="69">
        <f>INDEX('Payment Total'!$A$7:$H$333,MATCH('Payment by Source'!$A47,'Payment Total'!$A$7:$A$333,0),6)-I47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1344442</v>
      </c>
      <c r="V47" s="152">
        <f t="shared" si="1"/>
        <v>134444</v>
      </c>
      <c r="W47" s="152">
        <f t="shared" si="2"/>
        <v>1344440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9592</v>
      </c>
      <c r="D48" s="22">
        <f>IF(Notes!$B$2="June",ROUND('Budget by Source'!D48/10,0)+Q48,ROUND('Budget by Source'!D48/10,0))</f>
        <v>26776</v>
      </c>
      <c r="E48" s="22">
        <f>IF(Notes!$B$2="June",ROUND('Budget by Source'!E48/10,0)+R48,ROUND('Budget by Source'!E48/10,0))</f>
        <v>3098</v>
      </c>
      <c r="F48" s="22">
        <f>IF(Notes!$B$2="June",ROUND('Budget by Source'!F48/10,0)+S48,ROUND('Budget by Source'!F48/10,0))</f>
        <v>2937</v>
      </c>
      <c r="G48" s="22">
        <f>IF(Notes!$B$2="June",ROUND('Budget by Source'!G48/10,0)+T48,ROUND('Budget by Source'!G48/10,0))</f>
        <v>13753</v>
      </c>
      <c r="H48" s="22">
        <f t="shared" si="0"/>
        <v>191768</v>
      </c>
      <c r="I48" s="22">
        <f>INDEX(Data[],MATCH($A48,Data[Dist],0),MATCH(I$5,Data[#Headers],0))</f>
        <v>247924</v>
      </c>
      <c r="K48" s="69">
        <f>INDEX('Payment Total'!$A$7:$H$333,MATCH('Payment by Source'!$A48,'Payment Total'!$A$7:$A$333,0),6)-I48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17708</v>
      </c>
      <c r="D49" s="22">
        <f>IF(Notes!$B$2="June",ROUND('Budget by Source'!D49/10,0)+Q49,ROUND('Budget by Source'!D49/10,0))</f>
        <v>54764</v>
      </c>
      <c r="E49" s="22">
        <f>IF(Notes!$B$2="June",ROUND('Budget by Source'!E49/10,0)+R49,ROUND('Budget by Source'!E49/10,0))</f>
        <v>6821</v>
      </c>
      <c r="F49" s="22">
        <f>IF(Notes!$B$2="June",ROUND('Budget by Source'!F49/10,0)+S49,ROUND('Budget by Source'!F49/10,0))</f>
        <v>5784</v>
      </c>
      <c r="G49" s="22">
        <f>IF(Notes!$B$2="June",ROUND('Budget by Source'!G49/10,0)+T49,ROUND('Budget by Source'!G49/10,0))</f>
        <v>30235</v>
      </c>
      <c r="H49" s="22">
        <f t="shared" si="0"/>
        <v>428675</v>
      </c>
      <c r="I49" s="22">
        <f>INDEX(Data[],MATCH($A49,Data[Dist],0),MATCH(I$5,Data[#Headers],0))</f>
        <v>543987</v>
      </c>
      <c r="K49" s="69">
        <f>INDEX('Payment Total'!$A$7:$H$333,MATCH('Payment by Source'!$A49,'Payment Total'!$A$7:$A$333,0),6)-I49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22873</v>
      </c>
      <c r="D50" s="22">
        <f>IF(Notes!$B$2="June",ROUND('Budget by Source'!D50/10,0)+Q50,ROUND('Budget by Source'!D50/10,0))</f>
        <v>38621</v>
      </c>
      <c r="E50" s="22">
        <f>IF(Notes!$B$2="June",ROUND('Budget by Source'!E50/10,0)+R50,ROUND('Budget by Source'!E50/10,0))</f>
        <v>4799</v>
      </c>
      <c r="F50" s="22">
        <f>IF(Notes!$B$2="June",ROUND('Budget by Source'!F50/10,0)+S50,ROUND('Budget by Source'!F50/10,0))</f>
        <v>3668</v>
      </c>
      <c r="G50" s="22">
        <f>IF(Notes!$B$2="June",ROUND('Budget by Source'!G50/10,0)+T50,ROUND('Budget by Source'!G50/10,0))</f>
        <v>20790</v>
      </c>
      <c r="H50" s="22">
        <f t="shared" si="0"/>
        <v>369913</v>
      </c>
      <c r="I50" s="22">
        <f>INDEX(Data[],MATCH($A50,Data[Dist],0),MATCH(I$5,Data[#Headers],0))</f>
        <v>460664</v>
      </c>
      <c r="K50" s="69">
        <f>INDEX('Payment Total'!$A$7:$H$333,MATCH('Payment by Source'!$A50,'Payment Total'!$A$7:$A$333,0),6)-I50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3713255</v>
      </c>
      <c r="V50" s="152">
        <f t="shared" si="1"/>
        <v>371326</v>
      </c>
      <c r="W50" s="152">
        <f t="shared" si="2"/>
        <v>3713260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39483</v>
      </c>
      <c r="D51" s="22">
        <f>IF(Notes!$B$2="June",ROUND('Budget by Source'!D51/10,0)+Q51,ROUND('Budget by Source'!D51/10,0))</f>
        <v>122295</v>
      </c>
      <c r="E51" s="22">
        <f>IF(Notes!$B$2="June",ROUND('Budget by Source'!E51/10,0)+R51,ROUND('Budget by Source'!E51/10,0))</f>
        <v>14919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1287254</v>
      </c>
      <c r="I51" s="22">
        <f>INDEX(Data[],MATCH($A51,Data[Dist],0),MATCH(I$5,Data[#Headers],0))</f>
        <v>1547344</v>
      </c>
      <c r="K51" s="69">
        <f>INDEX('Payment Total'!$A$7:$H$333,MATCH('Payment by Source'!$A51,'Payment Total'!$A$7:$A$333,0),6)-I51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69743</v>
      </c>
      <c r="D52" s="22">
        <f>IF(Notes!$B$2="June",ROUND('Budget by Source'!D52/10,0)+Q52,ROUND('Budget by Source'!D52/10,0))</f>
        <v>103194</v>
      </c>
      <c r="E52" s="22">
        <f>IF(Notes!$B$2="June",ROUND('Budget by Source'!E52/10,0)+R52,ROUND('Budget by Source'!E52/10,0))</f>
        <v>12023</v>
      </c>
      <c r="F52" s="22">
        <f>IF(Notes!$B$2="June",ROUND('Budget by Source'!F52/10,0)+S52,ROUND('Budget by Source'!F52/10,0))</f>
        <v>11858</v>
      </c>
      <c r="G52" s="22">
        <f>IF(Notes!$B$2="June",ROUND('Budget by Source'!G52/10,0)+T52,ROUND('Budget by Source'!G52/10,0))</f>
        <v>59775</v>
      </c>
      <c r="H52" s="22">
        <f t="shared" si="0"/>
        <v>697058</v>
      </c>
      <c r="I52" s="22">
        <f>INDEX(Data[],MATCH($A52,Data[Dist],0),MATCH(I$5,Data[#Headers],0))</f>
        <v>953651</v>
      </c>
      <c r="K52" s="69">
        <f>INDEX('Payment Total'!$A$7:$H$333,MATCH('Payment by Source'!$A52,'Payment Total'!$A$7:$A$333,0),6)-I52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61618</v>
      </c>
      <c r="D53" s="22">
        <f>IF(Notes!$B$2="June",ROUND('Budget by Source'!D53/10,0)+Q53,ROUND('Budget by Source'!D53/10,0))</f>
        <v>347498</v>
      </c>
      <c r="E53" s="22">
        <f>IF(Notes!$B$2="June",ROUND('Budget by Source'!E53/10,0)+R53,ROUND('Budget by Source'!E53/10,0))</f>
        <v>41327</v>
      </c>
      <c r="F53" s="22">
        <f>IF(Notes!$B$2="June",ROUND('Budget by Source'!F53/10,0)+S53,ROUND('Budget by Source'!F53/10,0))</f>
        <v>41095</v>
      </c>
      <c r="G53" s="22">
        <f>IF(Notes!$B$2="June",ROUND('Budget by Source'!G53/10,0)+T53,ROUND('Budget by Source'!G53/10,0))</f>
        <v>199147</v>
      </c>
      <c r="H53" s="22">
        <f t="shared" si="0"/>
        <v>3045766</v>
      </c>
      <c r="I53" s="22">
        <f>INDEX(Data[],MATCH($A53,Data[Dist],0),MATCH(I$5,Data[#Headers],0))</f>
        <v>3736451</v>
      </c>
      <c r="K53" s="69">
        <f>INDEX('Payment Total'!$A$7:$H$333,MATCH('Payment by Source'!$A53,'Payment Total'!$A$7:$A$333,0),6)-I53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256081</v>
      </c>
      <c r="D54" s="22">
        <f>IF(Notes!$B$2="June",ROUND('Budget by Source'!D54/10,0)+Q54,ROUND('Budget by Source'!D54/10,0))</f>
        <v>1004677</v>
      </c>
      <c r="E54" s="22">
        <f>IF(Notes!$B$2="June",ROUND('Budget by Source'!E54/10,0)+R54,ROUND('Budget by Source'!E54/10,0))</f>
        <v>128846</v>
      </c>
      <c r="F54" s="22">
        <f>IF(Notes!$B$2="June",ROUND('Budget by Source'!F54/10,0)+S54,ROUND('Budget by Source'!F54/10,0))</f>
        <v>118104</v>
      </c>
      <c r="G54" s="22">
        <f>IF(Notes!$B$2="June",ROUND('Budget by Source'!G54/10,0)+T54,ROUND('Budget by Source'!G54/10,0))</f>
        <v>575566</v>
      </c>
      <c r="H54" s="22">
        <f t="shared" si="0"/>
        <v>9185473</v>
      </c>
      <c r="I54" s="22">
        <f>INDEX(Data[],MATCH($A54,Data[Dist],0),MATCH(I$5,Data[#Headers],0))</f>
        <v>11268747</v>
      </c>
      <c r="K54" s="69">
        <f>INDEX('Payment Total'!$A$7:$H$333,MATCH('Payment by Source'!$A54,'Payment Total'!$A$7:$A$333,0),6)-I54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29892</v>
      </c>
      <c r="D55" s="22">
        <f>IF(Notes!$B$2="June",ROUND('Budget by Source'!D55/10,0)+Q55,ROUND('Budget by Source'!D55/10,0))</f>
        <v>79086</v>
      </c>
      <c r="E55" s="22">
        <f>IF(Notes!$B$2="June",ROUND('Budget by Source'!E55/10,0)+R55,ROUND('Budget by Source'!E55/10,0))</f>
        <v>9112</v>
      </c>
      <c r="F55" s="22">
        <f>IF(Notes!$B$2="June",ROUND('Budget by Source'!F55/10,0)+S55,ROUND('Budget by Source'!F55/10,0))</f>
        <v>8787</v>
      </c>
      <c r="G55" s="22">
        <f>IF(Notes!$B$2="June",ROUND('Budget by Source'!G55/10,0)+T55,ROUND('Budget by Source'!G55/10,0))</f>
        <v>44903</v>
      </c>
      <c r="H55" s="22">
        <f t="shared" si="0"/>
        <v>756446</v>
      </c>
      <c r="I55" s="22">
        <f>INDEX(Data[],MATCH($A55,Data[Dist],0),MATCH(I$5,Data[#Headers],0))</f>
        <v>928226</v>
      </c>
      <c r="K55" s="69">
        <f>INDEX('Payment Total'!$A$7:$H$333,MATCH('Payment by Source'!$A55,'Payment Total'!$A$7:$A$333,0),6)-I55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27309</v>
      </c>
      <c r="D56" s="22">
        <f>IF(Notes!$B$2="June",ROUND('Budget by Source'!D56/10,0)+Q56,ROUND('Budget by Source'!D56/10,0))</f>
        <v>84299</v>
      </c>
      <c r="E56" s="22">
        <f>IF(Notes!$B$2="June",ROUND('Budget by Source'!E56/10,0)+R56,ROUND('Budget by Source'!E56/10,0))</f>
        <v>10233</v>
      </c>
      <c r="F56" s="22">
        <f>IF(Notes!$B$2="June",ROUND('Budget by Source'!F56/10,0)+S56,ROUND('Budget by Source'!F56/10,0))</f>
        <v>9651</v>
      </c>
      <c r="G56" s="22">
        <f>IF(Notes!$B$2="June",ROUND('Budget by Source'!G56/10,0)+T56,ROUND('Budget by Source'!G56/10,0))</f>
        <v>47421</v>
      </c>
      <c r="H56" s="22">
        <f t="shared" si="0"/>
        <v>868469</v>
      </c>
      <c r="I56" s="22">
        <f>INDEX(Data[],MATCH($A56,Data[Dist],0),MATCH(I$5,Data[#Headers],0))</f>
        <v>1047382</v>
      </c>
      <c r="K56" s="69">
        <f>INDEX('Payment Total'!$A$7:$H$333,MATCH('Payment by Source'!$A56,'Payment Total'!$A$7:$A$333,0),6)-I56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26202</v>
      </c>
      <c r="D57" s="22">
        <f>IF(Notes!$B$2="June",ROUND('Budget by Source'!D57/10,0)+Q57,ROUND('Budget by Source'!D57/10,0))</f>
        <v>51550</v>
      </c>
      <c r="E57" s="22">
        <f>IF(Notes!$B$2="June",ROUND('Budget by Source'!E57/10,0)+R57,ROUND('Budget by Source'!E57/10,0))</f>
        <v>5696</v>
      </c>
      <c r="F57" s="22">
        <f>IF(Notes!$B$2="June",ROUND('Budget by Source'!F57/10,0)+S57,ROUND('Budget by Source'!F57/10,0))</f>
        <v>6547</v>
      </c>
      <c r="G57" s="22">
        <f>IF(Notes!$B$2="June",ROUND('Budget by Source'!G57/10,0)+T57,ROUND('Budget by Source'!G57/10,0))</f>
        <v>27836</v>
      </c>
      <c r="H57" s="22">
        <f t="shared" si="0"/>
        <v>366898</v>
      </c>
      <c r="I57" s="22">
        <f>INDEX(Data[],MATCH($A57,Data[Dist],0),MATCH(I$5,Data[#Headers],0))</f>
        <v>484729</v>
      </c>
      <c r="K57" s="69">
        <f>INDEX('Payment Total'!$A$7:$H$333,MATCH('Payment by Source'!$A57,'Payment Total'!$A$7:$A$333,0),6)-I57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8486</v>
      </c>
      <c r="D58" s="22">
        <f>IF(Notes!$B$2="June",ROUND('Budget by Source'!D58/10,0)+Q58,ROUND('Budget by Source'!D58/10,0))</f>
        <v>28480</v>
      </c>
      <c r="E58" s="22">
        <f>IF(Notes!$B$2="June",ROUND('Budget by Source'!E58/10,0)+R58,ROUND('Budget by Source'!E58/10,0))</f>
        <v>2960</v>
      </c>
      <c r="F58" s="22">
        <f>IF(Notes!$B$2="June",ROUND('Budget by Source'!F58/10,0)+S58,ROUND('Budget by Source'!F58/10,0))</f>
        <v>2975</v>
      </c>
      <c r="G58" s="22">
        <f>IF(Notes!$B$2="June",ROUND('Budget by Source'!G58/10,0)+T58,ROUND('Budget by Source'!G58/10,0))</f>
        <v>15643</v>
      </c>
      <c r="H58" s="22">
        <f t="shared" si="0"/>
        <v>217167</v>
      </c>
      <c r="I58" s="22">
        <f>INDEX(Data[],MATCH($A58,Data[Dist],0),MATCH(I$5,Data[#Headers],0))</f>
        <v>275711</v>
      </c>
      <c r="K58" s="69">
        <f>INDEX('Payment Total'!$A$7:$H$333,MATCH('Payment by Source'!$A58,'Payment Total'!$A$7:$A$333,0),6)-I58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32843</v>
      </c>
      <c r="D59" s="22">
        <f>IF(Notes!$B$2="June",ROUND('Budget by Source'!D59/10,0)+Q59,ROUND('Budget by Source'!D59/10,0))</f>
        <v>95001</v>
      </c>
      <c r="E59" s="22">
        <f>IF(Notes!$B$2="June",ROUND('Budget by Source'!E59/10,0)+R59,ROUND('Budget by Source'!E59/10,0))</f>
        <v>9895</v>
      </c>
      <c r="F59" s="22">
        <f>IF(Notes!$B$2="June",ROUND('Budget by Source'!F59/10,0)+S59,ROUND('Budget by Source'!F59/10,0))</f>
        <v>10329</v>
      </c>
      <c r="G59" s="22">
        <f>IF(Notes!$B$2="June",ROUND('Budget by Source'!G59/10,0)+T59,ROUND('Budget by Source'!G59/10,0))</f>
        <v>52263</v>
      </c>
      <c r="H59" s="22">
        <f t="shared" si="0"/>
        <v>791906</v>
      </c>
      <c r="I59" s="22">
        <f>INDEX(Data[],MATCH($A59,Data[Dist],0),MATCH(I$5,Data[#Headers],0))</f>
        <v>992237</v>
      </c>
      <c r="K59" s="69">
        <f>INDEX('Payment Total'!$A$7:$H$333,MATCH('Payment by Source'!$A59,'Payment Total'!$A$7:$A$333,0),6)-I59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7010</v>
      </c>
      <c r="D60" s="22">
        <f>IF(Notes!$B$2="June",ROUND('Budget by Source'!D60/10,0)+Q60,ROUND('Budget by Source'!D60/10,0))</f>
        <v>31977</v>
      </c>
      <c r="E60" s="22">
        <f>IF(Notes!$B$2="June",ROUND('Budget by Source'!E60/10,0)+R60,ROUND('Budget by Source'!E60/10,0))</f>
        <v>3602</v>
      </c>
      <c r="F60" s="22">
        <f>IF(Notes!$B$2="June",ROUND('Budget by Source'!F60/10,0)+S60,ROUND('Budget by Source'!F60/10,0))</f>
        <v>3159</v>
      </c>
      <c r="G60" s="22">
        <f>IF(Notes!$B$2="June",ROUND('Budget by Source'!G60/10,0)+T60,ROUND('Budget by Source'!G60/10,0))</f>
        <v>16793</v>
      </c>
      <c r="H60" s="22">
        <f t="shared" si="0"/>
        <v>262804</v>
      </c>
      <c r="I60" s="22">
        <f>INDEX(Data[],MATCH($A60,Data[Dist],0),MATCH(I$5,Data[#Headers],0))</f>
        <v>325345</v>
      </c>
      <c r="K60" s="69">
        <f>INDEX('Payment Total'!$A$7:$H$333,MATCH('Payment by Source'!$A60,'Payment Total'!$A$7:$A$333,0),6)-I60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15494</v>
      </c>
      <c r="D61" s="22">
        <f>IF(Notes!$B$2="June",ROUND('Budget by Source'!D61/10,0)+Q61,ROUND('Budget by Source'!D61/10,0))</f>
        <v>42490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4429</v>
      </c>
      <c r="G61" s="22">
        <f>IF(Notes!$B$2="June",ROUND('Budget by Source'!G61/10,0)+T61,ROUND('Budget by Source'!G61/10,0))</f>
        <v>23037</v>
      </c>
      <c r="H61" s="22">
        <f t="shared" si="0"/>
        <v>436256</v>
      </c>
      <c r="I61" s="22">
        <f>INDEX(Data[],MATCH($A61,Data[Dist],0),MATCH(I$5,Data[#Headers],0))</f>
        <v>527374</v>
      </c>
      <c r="K61" s="69">
        <f>INDEX('Payment Total'!$A$7:$H$333,MATCH('Payment by Source'!$A61,'Payment Total'!$A$7:$A$333,0),6)-I61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16232</v>
      </c>
      <c r="D62" s="22">
        <f>IF(Notes!$B$2="June",ROUND('Budget by Source'!D62/10,0)+Q62,ROUND('Budget by Source'!D62/10,0))</f>
        <v>47073</v>
      </c>
      <c r="E62" s="22">
        <f>IF(Notes!$B$2="June",ROUND('Budget by Source'!E62/10,0)+R62,ROUND('Budget by Source'!E62/10,0))</f>
        <v>5079</v>
      </c>
      <c r="F62" s="22">
        <f>IF(Notes!$B$2="June",ROUND('Budget by Source'!F62/10,0)+S62,ROUND('Budget by Source'!F62/10,0))</f>
        <v>5417</v>
      </c>
      <c r="G62" s="22">
        <f>IF(Notes!$B$2="June",ROUND('Budget by Source'!G62/10,0)+T62,ROUND('Budget by Source'!G62/10,0))</f>
        <v>27174</v>
      </c>
      <c r="H62" s="22">
        <f t="shared" si="0"/>
        <v>390396</v>
      </c>
      <c r="I62" s="22">
        <f>INDEX(Data[],MATCH($A62,Data[Dist],0),MATCH(I$5,Data[#Headers],0))</f>
        <v>491371</v>
      </c>
      <c r="K62" s="69">
        <f>INDEX('Payment Total'!$A$7:$H$333,MATCH('Payment by Source'!$A62,'Payment Total'!$A$7:$A$333,0),6)-I62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24718</v>
      </c>
      <c r="D63" s="22">
        <f>IF(Notes!$B$2="June",ROUND('Budget by Source'!D63/10,0)+Q63,ROUND('Budget by Source'!D63/10,0))</f>
        <v>78397</v>
      </c>
      <c r="E63" s="22">
        <f>IF(Notes!$B$2="June",ROUND('Budget by Source'!E63/10,0)+R63,ROUND('Budget by Source'!E63/10,0))</f>
        <v>10712</v>
      </c>
      <c r="F63" s="22">
        <f>IF(Notes!$B$2="June",ROUND('Budget by Source'!F63/10,0)+S63,ROUND('Budget by Source'!F63/10,0))</f>
        <v>8424</v>
      </c>
      <c r="G63" s="22">
        <f>IF(Notes!$B$2="June",ROUND('Budget by Source'!G63/10,0)+T63,ROUND('Budget by Source'!G63/10,0))</f>
        <v>44810</v>
      </c>
      <c r="H63" s="22">
        <f t="shared" si="0"/>
        <v>755579</v>
      </c>
      <c r="I63" s="22">
        <f>INDEX(Data[],MATCH($A63,Data[Dist],0),MATCH(I$5,Data[#Headers],0))</f>
        <v>922640</v>
      </c>
      <c r="K63" s="69">
        <f>INDEX('Payment Total'!$A$7:$H$333,MATCH('Payment by Source'!$A63,'Payment Total'!$A$7:$A$333,0),6)-I63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26940</v>
      </c>
      <c r="D64" s="22">
        <f>IF(Notes!$B$2="June",ROUND('Budget by Source'!D64/10,0)+Q64,ROUND('Budget by Source'!D64/10,0))</f>
        <v>98556</v>
      </c>
      <c r="E64" s="22">
        <f>IF(Notes!$B$2="June",ROUND('Budget by Source'!E64/10,0)+R64,ROUND('Budget by Source'!E64/10,0))</f>
        <v>11545</v>
      </c>
      <c r="F64" s="22">
        <f>IF(Notes!$B$2="June",ROUND('Budget by Source'!F64/10,0)+S64,ROUND('Budget by Source'!F64/10,0))</f>
        <v>11601</v>
      </c>
      <c r="G64" s="22">
        <f>IF(Notes!$B$2="June",ROUND('Budget by Source'!G64/10,0)+T64,ROUND('Budget by Source'!G64/10,0))</f>
        <v>55620</v>
      </c>
      <c r="H64" s="22">
        <f t="shared" si="0"/>
        <v>888391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Total'!$A$7:$A$333,0),6)-I64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4427</v>
      </c>
      <c r="D65" s="22">
        <f>IF(Notes!$B$2="June",ROUND('Budget by Source'!D65/10,0)+Q65,ROUND('Budget by Source'!D65/10,0))</f>
        <v>19383</v>
      </c>
      <c r="E65" s="22">
        <f>IF(Notes!$B$2="June",ROUND('Budget by Source'!E65/10,0)+R65,ROUND('Budget by Source'!E65/10,0))</f>
        <v>2234</v>
      </c>
      <c r="F65" s="22">
        <f>IF(Notes!$B$2="June",ROUND('Budget by Source'!F65/10,0)+S65,ROUND('Budget by Source'!F65/10,0))</f>
        <v>2044</v>
      </c>
      <c r="G65" s="22">
        <f>IF(Notes!$B$2="June",ROUND('Budget by Source'!G65/10,0)+T65,ROUND('Budget by Source'!G65/10,0))</f>
        <v>9869</v>
      </c>
      <c r="H65" s="22">
        <f t="shared" si="0"/>
        <v>117143</v>
      </c>
      <c r="I65" s="22">
        <f>INDEX(Data[],MATCH($A65,Data[Dist],0),MATCH(I$5,Data[#Headers],0))</f>
        <v>155100</v>
      </c>
      <c r="K65" s="69">
        <f>INDEX('Payment Total'!$A$7:$H$333,MATCH('Payment by Source'!$A65,'Payment Total'!$A$7:$A$333,0),6)-I65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11067</v>
      </c>
      <c r="D66" s="22">
        <f>IF(Notes!$B$2="June",ROUND('Budget by Source'!D66/10,0)+Q66,ROUND('Budget by Source'!D66/10,0))</f>
        <v>67266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7569</v>
      </c>
      <c r="G66" s="22">
        <f>IF(Notes!$B$2="June",ROUND('Budget by Source'!G66/10,0)+T66,ROUND('Budget by Source'!G66/10,0))</f>
        <v>37111</v>
      </c>
      <c r="H66" s="22">
        <f t="shared" si="0"/>
        <v>611136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Total'!$A$7:$A$333,0),6)-I66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12543</v>
      </c>
      <c r="D67" s="22">
        <f>IF(Notes!$B$2="June",ROUND('Budget by Source'!D67/10,0)+Q67,ROUND('Budget by Source'!D67/10,0))</f>
        <v>59637</v>
      </c>
      <c r="E67" s="22">
        <f>IF(Notes!$B$2="June",ROUND('Budget by Source'!E67/10,0)+R67,ROUND('Budget by Source'!E67/10,0))</f>
        <v>6643</v>
      </c>
      <c r="F67" s="22">
        <f>IF(Notes!$B$2="June",ROUND('Budget by Source'!F67/10,0)+S67,ROUND('Budget by Source'!F67/10,0))</f>
        <v>5727</v>
      </c>
      <c r="G67" s="22">
        <f>IF(Notes!$B$2="June",ROUND('Budget by Source'!G67/10,0)+T67,ROUND('Budget by Source'!G67/10,0))</f>
        <v>34644</v>
      </c>
      <c r="H67" s="22">
        <f t="shared" si="0"/>
        <v>547422</v>
      </c>
      <c r="I67" s="22">
        <f>INDEX(Data[],MATCH($A67,Data[Dist],0),MATCH(I$5,Data[#Headers],0))</f>
        <v>666616</v>
      </c>
      <c r="K67" s="69">
        <f>INDEX('Payment Total'!$A$7:$H$333,MATCH('Payment by Source'!$A67,'Payment Total'!$A$7:$A$333,0),6)-I67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22873</v>
      </c>
      <c r="D68" s="22">
        <f>IF(Notes!$B$2="June",ROUND('Budget by Source'!D68/10,0)+Q68,ROUND('Budget by Source'!D68/10,0))</f>
        <v>63615</v>
      </c>
      <c r="E68" s="22">
        <f>IF(Notes!$B$2="June",ROUND('Budget by Source'!E68/10,0)+R68,ROUND('Budget by Source'!E68/10,0))</f>
        <v>7818</v>
      </c>
      <c r="F68" s="22">
        <f>IF(Notes!$B$2="June",ROUND('Budget by Source'!F68/10,0)+S68,ROUND('Budget by Source'!F68/10,0))</f>
        <v>7169</v>
      </c>
      <c r="G68" s="22">
        <f>IF(Notes!$B$2="June",ROUND('Budget by Source'!G68/10,0)+T68,ROUND('Budget by Source'!G68/10,0))</f>
        <v>35246</v>
      </c>
      <c r="H68" s="22">
        <f t="shared" si="0"/>
        <v>469621</v>
      </c>
      <c r="I68" s="22">
        <f>INDEX(Data[],MATCH($A68,Data[Dist],0),MATCH(I$5,Data[#Headers],0))</f>
        <v>606342</v>
      </c>
      <c r="K68" s="69">
        <f>INDEX('Payment Total'!$A$7:$H$333,MATCH('Payment by Source'!$A68,'Payment Total'!$A$7:$A$333,0),6)-I68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22873</v>
      </c>
      <c r="D69" s="22">
        <f>IF(Notes!$B$2="June",ROUND('Budget by Source'!D69/10,0)+Q69,ROUND('Budget by Source'!D69/10,0))</f>
        <v>89424</v>
      </c>
      <c r="E69" s="22">
        <f>IF(Notes!$B$2="June",ROUND('Budget by Source'!E69/10,0)+R69,ROUND('Budget by Source'!E69/10,0))</f>
        <v>11676</v>
      </c>
      <c r="F69" s="22">
        <f>IF(Notes!$B$2="June",ROUND('Budget by Source'!F69/10,0)+S69,ROUND('Budget by Source'!F69/10,0))</f>
        <v>9318</v>
      </c>
      <c r="G69" s="22">
        <f>IF(Notes!$B$2="June",ROUND('Budget by Source'!G69/10,0)+T69,ROUND('Budget by Source'!G69/10,0))</f>
        <v>50364</v>
      </c>
      <c r="H69" s="22">
        <f t="shared" si="0"/>
        <v>885169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Total'!$A$7:$A$333,0),6)-I69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3689</v>
      </c>
      <c r="D70" s="22">
        <f>IF(Notes!$B$2="June",ROUND('Budget by Source'!D70/10,0)+Q70,ROUND('Budget by Source'!D70/10,0))</f>
        <v>21247</v>
      </c>
      <c r="E70" s="22">
        <f>IF(Notes!$B$2="June",ROUND('Budget by Source'!E70/10,0)+R70,ROUND('Budget by Source'!E70/10,0))</f>
        <v>2348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10459</v>
      </c>
      <c r="H70" s="22">
        <f t="shared" si="0"/>
        <v>163939</v>
      </c>
      <c r="I70" s="22">
        <f>INDEX(Data[],MATCH($A70,Data[Dist],0),MATCH(I$5,Data[#Headers],0))</f>
        <v>203962</v>
      </c>
      <c r="K70" s="69">
        <f>INDEX('Payment Total'!$A$7:$H$333,MATCH('Payment by Source'!$A70,'Payment Total'!$A$7:$A$333,0),6)-I70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21257</v>
      </c>
      <c r="E71" s="22">
        <f>IF(Notes!$B$2="June",ROUND('Budget by Source'!E71/10,0)+R71,ROUND('Budget by Source'!E71/10,0))</f>
        <v>2158</v>
      </c>
      <c r="F71" s="22">
        <f>IF(Notes!$B$2="June",ROUND('Budget by Source'!F71/10,0)+S71,ROUND('Budget by Source'!F71/10,0))</f>
        <v>2340</v>
      </c>
      <c r="G71" s="22">
        <f>IF(Notes!$B$2="June",ROUND('Budget by Source'!G71/10,0)+T71,ROUND('Budget by Source'!G71/10,0))</f>
        <v>10959</v>
      </c>
      <c r="H71" s="22">
        <f t="shared" ref="H71:H134" si="3">I71-SUM(C71:G71)</f>
        <v>75648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Total'!$A$7:$A$333,0),6)-I71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66045</v>
      </c>
      <c r="D72" s="22">
        <f>IF(Notes!$B$2="June",ROUND('Budget by Source'!D72/10,0)+Q72,ROUND('Budget by Source'!D72/10,0))</f>
        <v>178524</v>
      </c>
      <c r="E72" s="22">
        <f>IF(Notes!$B$2="June",ROUND('Budget by Source'!E72/10,0)+R72,ROUND('Budget by Source'!E72/10,0))</f>
        <v>17959</v>
      </c>
      <c r="F72" s="22">
        <f>IF(Notes!$B$2="June",ROUND('Budget by Source'!F72/10,0)+S72,ROUND('Budget by Source'!F72/10,0))</f>
        <v>19482</v>
      </c>
      <c r="G72" s="22">
        <f>IF(Notes!$B$2="June",ROUND('Budget by Source'!G72/10,0)+T72,ROUND('Budget by Source'!G72/10,0))</f>
        <v>100108</v>
      </c>
      <c r="H72" s="22">
        <f t="shared" si="3"/>
        <v>1392016</v>
      </c>
      <c r="I72" s="22">
        <f>INDEX(Data[],MATCH($A72,Data[Dist],0),MATCH(I$5,Data[#Headers],0))</f>
        <v>1774134</v>
      </c>
      <c r="K72" s="69">
        <f>INDEX('Payment Total'!$A$7:$H$333,MATCH('Payment by Source'!$A72,'Payment Total'!$A$7:$A$333,0),6)-I72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23242</v>
      </c>
      <c r="D73" s="22">
        <f>IF(Notes!$B$2="June",ROUND('Budget by Source'!D73/10,0)+Q73,ROUND('Budget by Source'!D73/10,0))</f>
        <v>72914</v>
      </c>
      <c r="E73" s="22">
        <f>IF(Notes!$B$2="June",ROUND('Budget by Source'!E73/10,0)+R73,ROUND('Budget by Source'!E73/10,0))</f>
        <v>8416</v>
      </c>
      <c r="F73" s="22">
        <f>IF(Notes!$B$2="June",ROUND('Budget by Source'!F73/10,0)+S73,ROUND('Budget by Source'!F73/10,0))</f>
        <v>8031</v>
      </c>
      <c r="G73" s="22">
        <f>IF(Notes!$B$2="June",ROUND('Budget by Source'!G73/10,0)+T73,ROUND('Budget by Source'!G73/10,0))</f>
        <v>42478</v>
      </c>
      <c r="H73" s="22">
        <f t="shared" si="3"/>
        <v>398970</v>
      </c>
      <c r="I73" s="22">
        <f>INDEX(Data[],MATCH($A73,Data[Dist],0),MATCH(I$5,Data[#Headers],0))</f>
        <v>554051</v>
      </c>
      <c r="K73" s="69">
        <f>INDEX('Payment Total'!$A$7:$H$333,MATCH('Payment by Source'!$A73,'Payment Total'!$A$7:$A$333,0),6)-I73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67152</v>
      </c>
      <c r="D74" s="22">
        <f>IF(Notes!$B$2="June",ROUND('Budget by Source'!D74/10,0)+Q74,ROUND('Budget by Source'!D74/10,0))</f>
        <v>230109</v>
      </c>
      <c r="E74" s="22">
        <f>IF(Notes!$B$2="June",ROUND('Budget by Source'!E74/10,0)+R74,ROUND('Budget by Source'!E74/10,0))</f>
        <v>30681</v>
      </c>
      <c r="F74" s="22">
        <f>IF(Notes!$B$2="June",ROUND('Budget by Source'!F74/10,0)+S74,ROUND('Budget by Source'!F74/10,0))</f>
        <v>26478</v>
      </c>
      <c r="G74" s="22">
        <f>IF(Notes!$B$2="June",ROUND('Budget by Source'!G74/10,0)+T74,ROUND('Budget by Source'!G74/10,0))</f>
        <v>129249</v>
      </c>
      <c r="H74" s="22">
        <f t="shared" si="3"/>
        <v>2517831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Total'!$A$7:$A$333,0),6)-I74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17340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5337</v>
      </c>
      <c r="F75" s="22">
        <f>IF(Notes!$B$2="June",ROUND('Budget by Source'!F75/10,0)+S75,ROUND('Budget by Source'!F75/10,0))</f>
        <v>4577</v>
      </c>
      <c r="G75" s="22">
        <f>IF(Notes!$B$2="June",ROUND('Budget by Source'!G75/10,0)+T75,ROUND('Budget by Source'!G75/10,0))</f>
        <v>25996</v>
      </c>
      <c r="H75" s="22">
        <f t="shared" si="3"/>
        <v>403415</v>
      </c>
      <c r="I75" s="22">
        <f>INDEX(Data[],MATCH($A75,Data[Dist],0),MATCH(I$5,Data[#Headers],0))</f>
        <v>502813</v>
      </c>
      <c r="K75" s="69">
        <f>INDEX('Payment Total'!$A$7:$H$333,MATCH('Payment by Source'!$A75,'Payment Total'!$A$7:$A$333,0),6)-I75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101101</v>
      </c>
      <c r="D76" s="22">
        <f>IF(Notes!$B$2="June",ROUND('Budget by Source'!D76/10,0)+Q76,ROUND('Budget by Source'!D76/10,0))</f>
        <v>311289</v>
      </c>
      <c r="E76" s="22">
        <f>IF(Notes!$B$2="June",ROUND('Budget by Source'!E76/10,0)+R76,ROUND('Budget by Source'!E76/10,0))</f>
        <v>40073</v>
      </c>
      <c r="F76" s="22">
        <f>IF(Notes!$B$2="June",ROUND('Budget by Source'!F76/10,0)+S76,ROUND('Budget by Source'!F76/10,0))</f>
        <v>38173</v>
      </c>
      <c r="G76" s="22">
        <f>IF(Notes!$B$2="June",ROUND('Budget by Source'!G76/10,0)+T76,ROUND('Budget by Source'!G76/10,0))</f>
        <v>183580</v>
      </c>
      <c r="H76" s="22">
        <f t="shared" si="3"/>
        <v>2536748</v>
      </c>
      <c r="I76" s="22">
        <f>INDEX(Data[],MATCH($A76,Data[Dist],0),MATCH(I$5,Data[#Headers],0))</f>
        <v>3210964</v>
      </c>
      <c r="K76" s="69">
        <f>INDEX('Payment Total'!$A$7:$H$333,MATCH('Payment by Source'!$A76,'Payment Total'!$A$7:$A$333,0),6)-I76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5165</v>
      </c>
      <c r="D77" s="22">
        <f>IF(Notes!$B$2="June",ROUND('Budget by Source'!D77/10,0)+Q77,ROUND('Budget by Source'!D77/10,0))</f>
        <v>30489</v>
      </c>
      <c r="E77" s="22">
        <f>IF(Notes!$B$2="June",ROUND('Budget by Source'!E77/10,0)+R77,ROUND('Budget by Source'!E77/10,0))</f>
        <v>3429</v>
      </c>
      <c r="F77" s="22">
        <f>IF(Notes!$B$2="June",ROUND('Budget by Source'!F77/10,0)+S77,ROUND('Budget by Source'!F77/10,0))</f>
        <v>3145</v>
      </c>
      <c r="G77" s="22">
        <f>IF(Notes!$B$2="June",ROUND('Budget by Source'!G77/10,0)+T77,ROUND('Budget by Source'!G77/10,0))</f>
        <v>16669</v>
      </c>
      <c r="H77" s="22">
        <f t="shared" si="3"/>
        <v>246579</v>
      </c>
      <c r="I77" s="22">
        <f>INDEX(Data[],MATCH($A77,Data[Dist],0),MATCH(I$5,Data[#Headers],0))</f>
        <v>305476</v>
      </c>
      <c r="K77" s="69">
        <f>INDEX('Payment Total'!$A$7:$H$333,MATCH('Payment by Source'!$A77,'Payment Total'!$A$7:$A$333,0),6)-I77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8486</v>
      </c>
      <c r="D78" s="22">
        <f>IF(Notes!$B$2="June",ROUND('Budget by Source'!D78/10,0)+Q78,ROUND('Budget by Source'!D78/10,0))</f>
        <v>32998</v>
      </c>
      <c r="E78" s="22">
        <f>IF(Notes!$B$2="June",ROUND('Budget by Source'!E78/10,0)+R78,ROUND('Budget by Source'!E78/10,0))</f>
        <v>3544</v>
      </c>
      <c r="F78" s="22">
        <f>IF(Notes!$B$2="June",ROUND('Budget by Source'!F78/10,0)+S78,ROUND('Budget by Source'!F78/10,0))</f>
        <v>3335</v>
      </c>
      <c r="G78" s="22">
        <f>IF(Notes!$B$2="June",ROUND('Budget by Source'!G78/10,0)+T78,ROUND('Budget by Source'!G78/10,0))</f>
        <v>17246</v>
      </c>
      <c r="H78" s="22">
        <f t="shared" si="3"/>
        <v>182001</v>
      </c>
      <c r="I78" s="22">
        <f>INDEX(Data[],MATCH($A78,Data[Dist],0),MATCH(I$5,Data[#Headers],0))</f>
        <v>247610</v>
      </c>
      <c r="K78" s="69">
        <f>INDEX('Payment Total'!$A$7:$H$333,MATCH('Payment by Source'!$A78,'Payment Total'!$A$7:$A$333,0),6)-I78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11805</v>
      </c>
      <c r="D79" s="22">
        <f>IF(Notes!$B$2="June",ROUND('Budget by Source'!D79/10,0)+Q79,ROUND('Budget by Source'!D79/10,0))</f>
        <v>50763</v>
      </c>
      <c r="E79" s="22">
        <f>IF(Notes!$B$2="June",ROUND('Budget by Source'!E79/10,0)+R79,ROUND('Budget by Source'!E79/10,0))</f>
        <v>6268</v>
      </c>
      <c r="F79" s="22">
        <f>IF(Notes!$B$2="June",ROUND('Budget by Source'!F79/10,0)+S79,ROUND('Budget by Source'!F79/10,0))</f>
        <v>6023</v>
      </c>
      <c r="G79" s="22">
        <f>IF(Notes!$B$2="June",ROUND('Budget by Source'!G79/10,0)+T79,ROUND('Budget by Source'!G79/10,0))</f>
        <v>27081</v>
      </c>
      <c r="H79" s="22">
        <f t="shared" si="3"/>
        <v>456388</v>
      </c>
      <c r="I79" s="22">
        <f>INDEX(Data[],MATCH($A79,Data[Dist],0),MATCH(I$5,Data[#Headers],0))</f>
        <v>558328</v>
      </c>
      <c r="K79" s="69">
        <f>INDEX('Payment Total'!$A$7:$H$333,MATCH('Payment by Source'!$A79,'Payment Total'!$A$7:$A$333,0),6)-I79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9961</v>
      </c>
      <c r="D80" s="22">
        <f>IF(Notes!$B$2="June",ROUND('Budget by Source'!D80/10,0)+Q80,ROUND('Budget by Source'!D80/10,0))</f>
        <v>30414</v>
      </c>
      <c r="E80" s="22">
        <f>IF(Notes!$B$2="June",ROUND('Budget by Source'!E80/10,0)+R80,ROUND('Budget by Source'!E80/10,0))</f>
        <v>3508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15279</v>
      </c>
      <c r="H80" s="22">
        <f t="shared" si="3"/>
        <v>215451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Total'!$A$7:$A$333,0),6)-I80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13281</v>
      </c>
      <c r="D81" s="22">
        <f>IF(Notes!$B$2="June",ROUND('Budget by Source'!D81/10,0)+Q81,ROUND('Budget by Source'!D81/10,0))</f>
        <v>29635</v>
      </c>
      <c r="E81" s="22">
        <f>IF(Notes!$B$2="June",ROUND('Budget by Source'!E81/10,0)+R81,ROUND('Budget by Source'!E81/10,0))</f>
        <v>3547</v>
      </c>
      <c r="F81" s="22">
        <f>IF(Notes!$B$2="June",ROUND('Budget by Source'!F81/10,0)+S81,ROUND('Budget by Source'!F81/10,0))</f>
        <v>3021</v>
      </c>
      <c r="G81" s="22">
        <f>IF(Notes!$B$2="June",ROUND('Budget by Source'!G81/10,0)+T81,ROUND('Budget by Source'!G81/10,0))</f>
        <v>14753</v>
      </c>
      <c r="H81" s="22">
        <f t="shared" si="3"/>
        <v>152649</v>
      </c>
      <c r="I81" s="22">
        <f>INDEX(Data[],MATCH($A81,Data[Dist],0),MATCH(I$5,Data[#Headers],0))</f>
        <v>216886</v>
      </c>
      <c r="K81" s="69">
        <f>INDEX('Payment Total'!$A$7:$H$333,MATCH('Payment by Source'!$A81,'Payment Total'!$A$7:$A$333,0),6)-I81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142428</v>
      </c>
      <c r="D82" s="22">
        <f>IF(Notes!$B$2="June",ROUND('Budget by Source'!D82/10,0)+Q82,ROUND('Budget by Source'!D82/10,0))</f>
        <v>532399</v>
      </c>
      <c r="E82" s="22">
        <f>IF(Notes!$B$2="June",ROUND('Budget by Source'!E82/10,0)+R82,ROUND('Budget by Source'!E82/10,0))</f>
        <v>77933</v>
      </c>
      <c r="F82" s="22">
        <f>IF(Notes!$B$2="June",ROUND('Budget by Source'!F82/10,0)+S82,ROUND('Budget by Source'!F82/10,0))</f>
        <v>61669</v>
      </c>
      <c r="G82" s="22">
        <f>IF(Notes!$B$2="June",ROUND('Budget by Source'!G82/10,0)+T82,ROUND('Budget by Source'!G82/10,0))</f>
        <v>310862</v>
      </c>
      <c r="H82" s="22">
        <f t="shared" si="3"/>
        <v>6052410</v>
      </c>
      <c r="I82" s="22">
        <f>INDEX(Data[],MATCH($A82,Data[Dist],0),MATCH(I$5,Data[#Headers],0))</f>
        <v>7177701</v>
      </c>
      <c r="K82" s="69">
        <f>INDEX('Payment Total'!$A$7:$H$333,MATCH('Payment by Source'!$A82,'Payment Total'!$A$7:$A$333,0),6)-I82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29522</v>
      </c>
      <c r="D83" s="22">
        <f>IF(Notes!$B$2="June",ROUND('Budget by Source'!D83/10,0)+Q83,ROUND('Budget by Source'!D83/10,0))</f>
        <v>92617</v>
      </c>
      <c r="E83" s="22">
        <f>IF(Notes!$B$2="June",ROUND('Budget by Source'!E83/10,0)+R83,ROUND('Budget by Source'!E83/10,0))</f>
        <v>11574</v>
      </c>
      <c r="F83" s="22">
        <f>IF(Notes!$B$2="June",ROUND('Budget by Source'!F83/10,0)+S83,ROUND('Budget by Source'!F83/10,0))</f>
        <v>10148</v>
      </c>
      <c r="G83" s="22">
        <f>IF(Notes!$B$2="June",ROUND('Budget by Source'!G83/10,0)+T83,ROUND('Budget by Source'!G83/10,0))</f>
        <v>51034</v>
      </c>
      <c r="H83" s="22">
        <f t="shared" si="3"/>
        <v>797397</v>
      </c>
      <c r="I83" s="22">
        <f>INDEX(Data[],MATCH($A83,Data[Dist],0),MATCH(I$5,Data[#Headers],0))</f>
        <v>992292</v>
      </c>
      <c r="K83" s="69">
        <f>INDEX('Payment Total'!$A$7:$H$333,MATCH('Payment by Source'!$A83,'Payment Total'!$A$7:$A$333,0),6)-I83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59773</v>
      </c>
      <c r="D84" s="22">
        <f>IF(Notes!$B$2="June",ROUND('Budget by Source'!D84/10,0)+Q84,ROUND('Budget by Source'!D84/10,0))</f>
        <v>206817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121440</v>
      </c>
      <c r="H84" s="22">
        <f t="shared" si="3"/>
        <v>1813391</v>
      </c>
      <c r="I84" s="22">
        <f>INDEX(Data[],MATCH($A84,Data[Dist],0),MATCH(I$5,Data[#Headers],0))</f>
        <v>2248005</v>
      </c>
      <c r="K84" s="69">
        <f>INDEX('Payment Total'!$A$7:$H$333,MATCH('Payment by Source'!$A84,'Payment Total'!$A$7:$A$333,0),6)-I84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7378</v>
      </c>
      <c r="D85" s="22">
        <f>IF(Notes!$B$2="June",ROUND('Budget by Source'!D85/10,0)+Q85,ROUND('Budget by Source'!D85/10,0))</f>
        <v>30727</v>
      </c>
      <c r="E85" s="22">
        <f>IF(Notes!$B$2="June",ROUND('Budget by Source'!E85/10,0)+R85,ROUND('Budget by Source'!E85/10,0))</f>
        <v>3724</v>
      </c>
      <c r="F85" s="22">
        <f>IF(Notes!$B$2="June",ROUND('Budget by Source'!F85/10,0)+S85,ROUND('Budget by Source'!F85/10,0))</f>
        <v>3342</v>
      </c>
      <c r="G85" s="22">
        <f>IF(Notes!$B$2="June",ROUND('Budget by Source'!G85/10,0)+T85,ROUND('Budget by Source'!G85/10,0))</f>
        <v>16887</v>
      </c>
      <c r="H85" s="22">
        <f t="shared" si="3"/>
        <v>257403</v>
      </c>
      <c r="I85" s="22">
        <f>INDEX(Data[],MATCH($A85,Data[Dist],0),MATCH(I$5,Data[#Headers],0))</f>
        <v>319461</v>
      </c>
      <c r="K85" s="69">
        <f>INDEX('Payment Total'!$A$7:$H$333,MATCH('Payment by Source'!$A85,'Payment Total'!$A$7:$A$333,0),6)-I85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246165</v>
      </c>
      <c r="D86" s="22">
        <f>IF(Notes!$B$2="June",ROUND('Budget by Source'!D86/10,0)+Q86,ROUND('Budget by Source'!D86/10,0))</f>
        <v>898168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109897</v>
      </c>
      <c r="G86" s="22">
        <f>IF(Notes!$B$2="June",ROUND('Budget by Source'!G86/10,0)+T86,ROUND('Budget by Source'!G86/10,0))</f>
        <v>515681</v>
      </c>
      <c r="H86" s="22">
        <f t="shared" si="3"/>
        <v>8606332</v>
      </c>
      <c r="I86" s="22">
        <f>INDEX(Data[],MATCH($A86,Data[Dist],0),MATCH(I$5,Data[#Headers],0))</f>
        <v>10504861</v>
      </c>
      <c r="K86" s="69">
        <f>INDEX('Payment Total'!$A$7:$H$333,MATCH('Payment by Source'!$A86,'Payment Total'!$A$7:$A$333,0),6)-I86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20659</v>
      </c>
      <c r="D87" s="22">
        <f>IF(Notes!$B$2="June",ROUND('Budget by Source'!D87/10,0)+Q87,ROUND('Budget by Source'!D87/10,0))</f>
        <v>75653</v>
      </c>
      <c r="E87" s="22">
        <f>IF(Notes!$B$2="June",ROUND('Budget by Source'!E87/10,0)+R87,ROUND('Budget by Source'!E87/10,0))</f>
        <v>8494</v>
      </c>
      <c r="F87" s="22">
        <f>IF(Notes!$B$2="June",ROUND('Budget by Source'!F87/10,0)+S87,ROUND('Budget by Source'!F87/10,0))</f>
        <v>8358</v>
      </c>
      <c r="G87" s="22">
        <f>IF(Notes!$B$2="June",ROUND('Budget by Source'!G87/10,0)+T87,ROUND('Budget by Source'!G87/10,0))</f>
        <v>42309</v>
      </c>
      <c r="H87" s="22">
        <f t="shared" si="3"/>
        <v>629522</v>
      </c>
      <c r="I87" s="22">
        <f>INDEX(Data[],MATCH($A87,Data[Dist],0),MATCH(I$5,Data[#Headers],0))</f>
        <v>784995</v>
      </c>
      <c r="K87" s="69">
        <f>INDEX('Payment Total'!$A$7:$H$333,MATCH('Payment by Source'!$A87,'Payment Total'!$A$7:$A$333,0),6)-I87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32105</v>
      </c>
      <c r="D88" s="22">
        <f>IF(Notes!$B$2="June",ROUND('Budget by Source'!D88/10,0)+Q88,ROUND('Budget by Source'!D88/10,0))</f>
        <v>97350</v>
      </c>
      <c r="E88" s="22">
        <f>IF(Notes!$B$2="June",ROUND('Budget by Source'!E88/10,0)+R88,ROUND('Budget by Source'!E88/10,0))</f>
        <v>11079</v>
      </c>
      <c r="F88" s="22">
        <f>IF(Notes!$B$2="June",ROUND('Budget by Source'!F88/10,0)+S88,ROUND('Budget by Source'!F88/10,0))</f>
        <v>11338</v>
      </c>
      <c r="G88" s="22">
        <f>IF(Notes!$B$2="June",ROUND('Budget by Source'!G88/10,0)+T88,ROUND('Budget by Source'!G88/10,0))</f>
        <v>54764</v>
      </c>
      <c r="H88" s="22">
        <f t="shared" si="3"/>
        <v>683208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Total'!$A$7:$A$333,0),6)-I88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7378</v>
      </c>
      <c r="D89" s="22">
        <f>IF(Notes!$B$2="June",ROUND('Budget by Source'!D89/10,0)+Q89,ROUND('Budget by Source'!D89/10,0))</f>
        <v>11741</v>
      </c>
      <c r="E89" s="22">
        <f>IF(Notes!$B$2="June",ROUND('Budget by Source'!E89/10,0)+R89,ROUND('Budget by Source'!E89/10,0))</f>
        <v>1541</v>
      </c>
      <c r="F89" s="22">
        <f>IF(Notes!$B$2="June",ROUND('Budget by Source'!F89/10,0)+S89,ROUND('Budget by Source'!F89/10,0))</f>
        <v>992</v>
      </c>
      <c r="G89" s="22">
        <f>IF(Notes!$B$2="June",ROUND('Budget by Source'!G89/10,0)+T89,ROUND('Budget by Source'!G89/10,0))</f>
        <v>7388</v>
      </c>
      <c r="H89" s="22">
        <f t="shared" si="3"/>
        <v>99644</v>
      </c>
      <c r="I89" s="22">
        <f>INDEX(Data[],MATCH($A89,Data[Dist],0),MATCH(I$5,Data[#Headers],0))</f>
        <v>128684</v>
      </c>
      <c r="K89" s="69">
        <f>INDEX('Payment Total'!$A$7:$H$333,MATCH('Payment by Source'!$A89,'Payment Total'!$A$7:$A$333,0),6)-I89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122700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14900</v>
      </c>
      <c r="G90" s="22">
        <f>IF(Notes!$B$2="June",ROUND('Budget by Source'!G90/10,0)+T90,ROUND('Budget by Source'!G90/10,0))</f>
        <v>73162</v>
      </c>
      <c r="H90" s="22">
        <f t="shared" si="3"/>
        <v>1436406</v>
      </c>
      <c r="I90" s="22">
        <f>INDEX(Data[],MATCH($A90,Data[Dist],0),MATCH(I$5,Data[#Headers],0))</f>
        <v>1710214</v>
      </c>
      <c r="K90" s="69">
        <f>INDEX('Payment Total'!$A$7:$H$333,MATCH('Payment by Source'!$A90,'Payment Total'!$A$7:$A$333,0),6)-I90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18815</v>
      </c>
      <c r="D91" s="22">
        <f>IF(Notes!$B$2="June",ROUND('Budget by Source'!D91/10,0)+Q91,ROUND('Budget by Source'!D91/10,0))</f>
        <v>55236</v>
      </c>
      <c r="E91" s="22">
        <f>IF(Notes!$B$2="June",ROUND('Budget by Source'!E91/10,0)+R91,ROUND('Budget by Source'!E91/10,0))</f>
        <v>5318</v>
      </c>
      <c r="F91" s="22">
        <f>IF(Notes!$B$2="June",ROUND('Budget by Source'!F91/10,0)+S91,ROUND('Budget by Source'!F91/10,0))</f>
        <v>5338</v>
      </c>
      <c r="G91" s="22">
        <f>IF(Notes!$B$2="June",ROUND('Budget by Source'!G91/10,0)+T91,ROUND('Budget by Source'!G91/10,0))</f>
        <v>30896</v>
      </c>
      <c r="H91" s="22">
        <f t="shared" si="3"/>
        <v>507282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Total'!$A$7:$A$333,0),6)-I91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537630</v>
      </c>
      <c r="D92" s="22">
        <f>IF(Notes!$B$2="June",ROUND('Budget by Source'!D92/10,0)+Q92,ROUND('Budget by Source'!D92/10,0))</f>
        <v>2059202</v>
      </c>
      <c r="E92" s="22">
        <f>IF(Notes!$B$2="June",ROUND('Budget by Source'!E92/10,0)+R92,ROUND('Budget by Source'!E92/10,0))</f>
        <v>304464</v>
      </c>
      <c r="F92" s="22">
        <f>IF(Notes!$B$2="June",ROUND('Budget by Source'!F92/10,0)+S92,ROUND('Budget by Source'!F92/10,0))</f>
        <v>254522</v>
      </c>
      <c r="G92" s="22">
        <f>IF(Notes!$B$2="June",ROUND('Budget by Source'!G92/10,0)+T92,ROUND('Budget by Source'!G92/10,0))</f>
        <v>1110028</v>
      </c>
      <c r="H92" s="22">
        <f t="shared" si="3"/>
        <v>21066792</v>
      </c>
      <c r="I92" s="22">
        <f>INDEX(Data[],MATCH($A92,Data[Dist],0),MATCH(I$5,Data[#Headers],0))</f>
        <v>25332638</v>
      </c>
      <c r="K92" s="69">
        <f>INDEX('Payment Total'!$A$7:$H$333,MATCH('Payment by Source'!$A92,'Payment Total'!$A$7:$A$333,0),6)-I92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3689</v>
      </c>
      <c r="D93" s="22">
        <f>IF(Notes!$B$2="June",ROUND('Budget by Source'!D93/10,0)+Q93,ROUND('Budget by Source'!D93/10,0))</f>
        <v>9799</v>
      </c>
      <c r="E93" s="22">
        <f>IF(Notes!$B$2="June",ROUND('Budget by Source'!E93/10,0)+R93,ROUND('Budget by Source'!E93/10,0))</f>
        <v>1211</v>
      </c>
      <c r="F93" s="22">
        <f>IF(Notes!$B$2="June",ROUND('Budget by Source'!F93/10,0)+S93,ROUND('Budget by Source'!F93/10,0))</f>
        <v>1093</v>
      </c>
      <c r="G93" s="22">
        <f>IF(Notes!$B$2="June",ROUND('Budget by Source'!G93/10,0)+T93,ROUND('Budget by Source'!G93/10,0))</f>
        <v>3900</v>
      </c>
      <c r="H93" s="22">
        <f t="shared" si="3"/>
        <v>67799</v>
      </c>
      <c r="I93" s="22">
        <f>INDEX(Data[],MATCH($A93,Data[Dist],0),MATCH(I$5,Data[#Headers],0))</f>
        <v>87491</v>
      </c>
      <c r="K93" s="69">
        <f>INDEX('Payment Total'!$A$7:$H$333,MATCH('Payment by Source'!$A93,'Payment Total'!$A$7:$A$333,0),6)-I93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18077</v>
      </c>
      <c r="D94" s="22">
        <f>IF(Notes!$B$2="June",ROUND('Budget by Source'!D94/10,0)+Q94,ROUND('Budget by Source'!D94/10,0))</f>
        <v>57629</v>
      </c>
      <c r="E94" s="22">
        <f>IF(Notes!$B$2="June",ROUND('Budget by Source'!E94/10,0)+R94,ROUND('Budget by Source'!E94/10,0))</f>
        <v>5875</v>
      </c>
      <c r="F94" s="22">
        <f>IF(Notes!$B$2="June",ROUND('Budget by Source'!F94/10,0)+S94,ROUND('Budget by Source'!F94/10,0))</f>
        <v>6114</v>
      </c>
      <c r="G94" s="22">
        <f>IF(Notes!$B$2="June",ROUND('Budget by Source'!G94/10,0)+T94,ROUND('Budget by Source'!G94/10,0))</f>
        <v>31328</v>
      </c>
      <c r="H94" s="22">
        <f t="shared" si="3"/>
        <v>486093</v>
      </c>
      <c r="I94" s="22">
        <f>INDEX(Data[],MATCH($A94,Data[Dist],0),MATCH(I$5,Data[#Headers],0))</f>
        <v>605116</v>
      </c>
      <c r="K94" s="69">
        <f>INDEX('Payment Total'!$A$7:$H$333,MATCH('Payment by Source'!$A94,'Payment Total'!$A$7:$A$333,0),6)-I94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232831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79633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362107</v>
      </c>
      <c r="H95" s="22">
        <f t="shared" si="3"/>
        <v>5791898</v>
      </c>
      <c r="I95" s="22">
        <f>INDEX(Data[],MATCH($A95,Data[Dist],0),MATCH(I$5,Data[#Headers],0))</f>
        <v>7208287</v>
      </c>
      <c r="K95" s="69">
        <f>INDEX('Payment Total'!$A$7:$H$333,MATCH('Payment by Source'!$A95,'Payment Total'!$A$7:$A$333,0),6)-I95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9223</v>
      </c>
      <c r="D96" s="22">
        <f>IF(Notes!$B$2="June",ROUND('Budget by Source'!D96/10,0)+Q96,ROUND('Budget by Source'!D96/10,0))</f>
        <v>25348</v>
      </c>
      <c r="E96" s="22">
        <f>IF(Notes!$B$2="June",ROUND('Budget by Source'!E96/10,0)+R96,ROUND('Budget by Source'!E96/10,0))</f>
        <v>2865</v>
      </c>
      <c r="F96" s="22">
        <f>IF(Notes!$B$2="June",ROUND('Budget by Source'!F96/10,0)+S96,ROUND('Budget by Source'!F96/10,0))</f>
        <v>2666</v>
      </c>
      <c r="G96" s="22">
        <f>IF(Notes!$B$2="June",ROUND('Budget by Source'!G96/10,0)+T96,ROUND('Budget by Source'!G96/10,0))</f>
        <v>13634</v>
      </c>
      <c r="H96" s="22">
        <f t="shared" si="3"/>
        <v>196794</v>
      </c>
      <c r="I96" s="22">
        <f>INDEX(Data[],MATCH($A96,Data[Dist],0),MATCH(I$5,Data[#Headers],0))</f>
        <v>250530</v>
      </c>
      <c r="K96" s="69">
        <f>INDEX('Payment Total'!$A$7:$H$333,MATCH('Payment by Source'!$A96,'Payment Total'!$A$7:$A$333,0),6)-I96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8116</v>
      </c>
      <c r="D97" s="22">
        <f>IF(Notes!$B$2="June",ROUND('Budget by Source'!D97/10,0)+Q97,ROUND('Budget by Source'!D97/10,0))</f>
        <v>28097</v>
      </c>
      <c r="E97" s="22">
        <f>IF(Notes!$B$2="June",ROUND('Budget by Source'!E97/10,0)+R97,ROUND('Budget by Source'!E97/10,0))</f>
        <v>3208</v>
      </c>
      <c r="F97" s="22">
        <f>IF(Notes!$B$2="June",ROUND('Budget by Source'!F97/10,0)+S97,ROUND('Budget by Source'!F97/10,0))</f>
        <v>3351</v>
      </c>
      <c r="G97" s="22">
        <f>IF(Notes!$B$2="June",ROUND('Budget by Source'!G97/10,0)+T97,ROUND('Budget by Source'!G97/10,0))</f>
        <v>14193</v>
      </c>
      <c r="H97" s="22">
        <f t="shared" si="3"/>
        <v>164560</v>
      </c>
      <c r="I97" s="22">
        <f>INDEX(Data[],MATCH($A97,Data[Dist],0),MATCH(I$5,Data[#Headers],0))</f>
        <v>221525</v>
      </c>
      <c r="K97" s="69">
        <f>INDEX('Payment Total'!$A$7:$H$333,MATCH('Payment by Source'!$A97,'Payment Total'!$A$7:$A$333,0),6)-I97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1665323</v>
      </c>
      <c r="V97" s="152">
        <f t="shared" si="4"/>
        <v>166532</v>
      </c>
      <c r="W97" s="152">
        <f t="shared" si="5"/>
        <v>1665320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6640</v>
      </c>
      <c r="D98" s="22">
        <f>IF(Notes!$B$2="June",ROUND('Budget by Source'!D98/10,0)+Q98,ROUND('Budget by Source'!D98/10,0))</f>
        <v>39217</v>
      </c>
      <c r="E98" s="22">
        <f>IF(Notes!$B$2="June",ROUND('Budget by Source'!E98/10,0)+R98,ROUND('Budget by Source'!E98/10,0))</f>
        <v>3673</v>
      </c>
      <c r="F98" s="22">
        <f>IF(Notes!$B$2="June",ROUND('Budget by Source'!F98/10,0)+S98,ROUND('Budget by Source'!F98/10,0))</f>
        <v>4439</v>
      </c>
      <c r="G98" s="22">
        <f>IF(Notes!$B$2="June",ROUND('Budget by Source'!G98/10,0)+T98,ROUND('Budget by Source'!G98/10,0))</f>
        <v>19001</v>
      </c>
      <c r="H98" s="22">
        <f t="shared" si="3"/>
        <v>253642</v>
      </c>
      <c r="I98" s="22">
        <f>INDEX(Data[],MATCH($A98,Data[Dist],0),MATCH(I$5,Data[#Headers],0))</f>
        <v>326612</v>
      </c>
      <c r="K98" s="69">
        <f>INDEX('Payment Total'!$A$7:$H$333,MATCH('Payment by Source'!$A98,'Payment Total'!$A$7:$A$333,0),6)-I98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16970</v>
      </c>
      <c r="D99" s="22">
        <f>IF(Notes!$B$2="June",ROUND('Budget by Source'!D99/10,0)+Q99,ROUND('Budget by Source'!D99/10,0))</f>
        <v>64990</v>
      </c>
      <c r="E99" s="22">
        <f>IF(Notes!$B$2="June",ROUND('Budget by Source'!E99/10,0)+R99,ROUND('Budget by Source'!E99/10,0))</f>
        <v>6967</v>
      </c>
      <c r="F99" s="22">
        <f>IF(Notes!$B$2="June",ROUND('Budget by Source'!F99/10,0)+S99,ROUND('Budget by Source'!F99/10,0))</f>
        <v>5825</v>
      </c>
      <c r="G99" s="22">
        <f>IF(Notes!$B$2="June",ROUND('Budget by Source'!G99/10,0)+T99,ROUND('Budget by Source'!G99/10,0))</f>
        <v>35543</v>
      </c>
      <c r="H99" s="22">
        <f t="shared" si="3"/>
        <v>502454</v>
      </c>
      <c r="I99" s="22">
        <f>INDEX(Data[],MATCH($A99,Data[Dist],0),MATCH(I$5,Data[#Headers],0))</f>
        <v>632749</v>
      </c>
      <c r="K99" s="69">
        <f>INDEX('Payment Total'!$A$7:$H$333,MATCH('Payment by Source'!$A99,'Payment Total'!$A$7:$A$333,0),6)-I99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23242</v>
      </c>
      <c r="D100" s="22">
        <f>IF(Notes!$B$2="June",ROUND('Budget by Source'!D100/10,0)+Q100,ROUND('Budget by Source'!D100/10,0))</f>
        <v>63223</v>
      </c>
      <c r="E100" s="22">
        <f>IF(Notes!$B$2="June",ROUND('Budget by Source'!E100/10,0)+R100,ROUND('Budget by Source'!E100/10,0))</f>
        <v>7801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34780</v>
      </c>
      <c r="H100" s="22">
        <f t="shared" si="3"/>
        <v>607905</v>
      </c>
      <c r="I100" s="22">
        <f>INDEX(Data[],MATCH($A100,Data[Dist],0),MATCH(I$5,Data[#Headers],0))</f>
        <v>743893</v>
      </c>
      <c r="K100" s="69">
        <f>INDEX('Payment Total'!$A$7:$H$333,MATCH('Payment by Source'!$A100,'Payment Total'!$A$7:$A$333,0),6)-I100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11437</v>
      </c>
      <c r="D101" s="22">
        <f>IF(Notes!$B$2="June",ROUND('Budget by Source'!D101/10,0)+Q101,ROUND('Budget by Source'!D101/10,0))</f>
        <v>38915</v>
      </c>
      <c r="E101" s="22">
        <f>IF(Notes!$B$2="June",ROUND('Budget by Source'!E101/10,0)+R101,ROUND('Budget by Source'!E101/10,0))</f>
        <v>4495</v>
      </c>
      <c r="F101" s="22">
        <f>IF(Notes!$B$2="June",ROUND('Budget by Source'!F101/10,0)+S101,ROUND('Budget by Source'!F101/10,0))</f>
        <v>3978</v>
      </c>
      <c r="G101" s="22">
        <f>IF(Notes!$B$2="June",ROUND('Budget by Source'!G101/10,0)+T101,ROUND('Budget by Source'!G101/10,0))</f>
        <v>20781</v>
      </c>
      <c r="H101" s="22">
        <f t="shared" si="3"/>
        <v>300087</v>
      </c>
      <c r="I101" s="22">
        <f>INDEX(Data[],MATCH($A101,Data[Dist],0),MATCH(I$5,Data[#Headers],0))</f>
        <v>379693</v>
      </c>
      <c r="K101" s="69">
        <f>INDEX('Payment Total'!$A$7:$H$333,MATCH('Payment by Source'!$A101,'Payment Total'!$A$7:$A$333,0),6)-I101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11067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4095</v>
      </c>
      <c r="F102" s="22">
        <f>IF(Notes!$B$2="June",ROUND('Budget by Source'!F102/10,0)+S102,ROUND('Budget by Source'!F102/10,0))</f>
        <v>3883</v>
      </c>
      <c r="G102" s="22">
        <f>IF(Notes!$B$2="June",ROUND('Budget by Source'!G102/10,0)+T102,ROUND('Budget by Source'!G102/10,0))</f>
        <v>19764</v>
      </c>
      <c r="H102" s="22">
        <f t="shared" si="3"/>
        <v>303589</v>
      </c>
      <c r="I102" s="22">
        <f>INDEX(Data[],MATCH($A102,Data[Dist],0),MATCH(I$5,Data[#Headers],0))</f>
        <v>380768</v>
      </c>
      <c r="K102" s="69">
        <f>INDEX('Payment Total'!$A$7:$H$333,MATCH('Payment by Source'!$A102,'Payment Total'!$A$7:$A$333,0),6)-I102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8116</v>
      </c>
      <c r="D103" s="22">
        <f>IF(Notes!$B$2="June",ROUND('Budget by Source'!D103/10,0)+Q103,ROUND('Budget by Source'!D103/10,0))</f>
        <v>36162</v>
      </c>
      <c r="E103" s="22">
        <f>IF(Notes!$B$2="June",ROUND('Budget by Source'!E103/10,0)+R103,ROUND('Budget by Source'!E103/10,0))</f>
        <v>3746</v>
      </c>
      <c r="F103" s="22">
        <f>IF(Notes!$B$2="June",ROUND('Budget by Source'!F103/10,0)+S103,ROUND('Budget by Source'!F103/10,0))</f>
        <v>3983</v>
      </c>
      <c r="G103" s="22">
        <f>IF(Notes!$B$2="June",ROUND('Budget by Source'!G103/10,0)+T103,ROUND('Budget by Source'!G103/10,0))</f>
        <v>20001</v>
      </c>
      <c r="H103" s="22">
        <f t="shared" si="3"/>
        <v>301936</v>
      </c>
      <c r="I103" s="22">
        <f>INDEX(Data[],MATCH($A103,Data[Dist],0),MATCH(I$5,Data[#Headers],0))</f>
        <v>373944</v>
      </c>
      <c r="K103" s="69">
        <f>INDEX('Payment Total'!$A$7:$H$333,MATCH('Payment by Source'!$A103,'Payment Total'!$A$7:$A$333,0),6)-I103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8486</v>
      </c>
      <c r="D104" s="22">
        <f>IF(Notes!$B$2="June",ROUND('Budget by Source'!D104/10,0)+Q104,ROUND('Budget by Source'!D104/10,0))</f>
        <v>32392</v>
      </c>
      <c r="E104" s="22">
        <f>IF(Notes!$B$2="June",ROUND('Budget by Source'!E104/10,0)+R104,ROUND('Budget by Source'!E104/10,0))</f>
        <v>3920</v>
      </c>
      <c r="F104" s="22">
        <f>IF(Notes!$B$2="June",ROUND('Budget by Source'!F104/10,0)+S104,ROUND('Budget by Source'!F104/10,0))</f>
        <v>3173</v>
      </c>
      <c r="G104" s="22">
        <f>IF(Notes!$B$2="June",ROUND('Budget by Source'!G104/10,0)+T104,ROUND('Budget by Source'!G104/10,0))</f>
        <v>17628</v>
      </c>
      <c r="H104" s="22">
        <f t="shared" si="3"/>
        <v>291262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Total'!$A$7:$A$333,0),6)-I104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11805</v>
      </c>
      <c r="D105" s="22">
        <f>IF(Notes!$B$2="June",ROUND('Budget by Source'!D105/10,0)+Q105,ROUND('Budget by Source'!D105/10,0))</f>
        <v>23436</v>
      </c>
      <c r="E105" s="22">
        <f>IF(Notes!$B$2="June",ROUND('Budget by Source'!E105/10,0)+R105,ROUND('Budget by Source'!E105/10,0))</f>
        <v>2720</v>
      </c>
      <c r="F105" s="22">
        <f>IF(Notes!$B$2="June",ROUND('Budget by Source'!F105/10,0)+S105,ROUND('Budget by Source'!F105/10,0))</f>
        <v>2258</v>
      </c>
      <c r="G105" s="22">
        <f>IF(Notes!$B$2="June",ROUND('Budget by Source'!G105/10,0)+T105,ROUND('Budget by Source'!G105/10,0))</f>
        <v>11819</v>
      </c>
      <c r="H105" s="22">
        <f t="shared" si="3"/>
        <v>138810</v>
      </c>
      <c r="I105" s="22">
        <f>INDEX(Data[],MATCH($A105,Data[Dist],0),MATCH(I$5,Data[#Headers],0))</f>
        <v>190848</v>
      </c>
      <c r="K105" s="69">
        <f>INDEX('Payment Total'!$A$7:$H$333,MATCH('Payment by Source'!$A105,'Payment Total'!$A$7:$A$333,0),6)-I105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6272</v>
      </c>
      <c r="D106" s="22">
        <f>IF(Notes!$B$2="June",ROUND('Budget by Source'!D106/10,0)+Q106,ROUND('Budget by Source'!D106/10,0))</f>
        <v>27325</v>
      </c>
      <c r="E106" s="22">
        <f>IF(Notes!$B$2="June",ROUND('Budget by Source'!E106/10,0)+R106,ROUND('Budget by Source'!E106/10,0))</f>
        <v>3361</v>
      </c>
      <c r="F106" s="22">
        <f>IF(Notes!$B$2="June",ROUND('Budget by Source'!F106/10,0)+S106,ROUND('Budget by Source'!F106/10,0))</f>
        <v>2987</v>
      </c>
      <c r="G106" s="22">
        <f>IF(Notes!$B$2="June",ROUND('Budget by Source'!G106/10,0)+T106,ROUND('Budget by Source'!G106/10,0))</f>
        <v>14207</v>
      </c>
      <c r="H106" s="22">
        <f t="shared" si="3"/>
        <v>151219</v>
      </c>
      <c r="I106" s="22">
        <f>INDEX(Data[],MATCH($A106,Data[Dist],0),MATCH(I$5,Data[#Headers],0))</f>
        <v>205371</v>
      </c>
      <c r="K106" s="69">
        <f>INDEX('Payment Total'!$A$7:$H$333,MATCH('Payment by Source'!$A106,'Payment Total'!$A$7:$A$333,0),6)-I106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12175</v>
      </c>
      <c r="D107" s="22">
        <f>IF(Notes!$B$2="June",ROUND('Budget by Source'!D107/10,0)+Q107,ROUND('Budget by Source'!D107/10,0))</f>
        <v>27604</v>
      </c>
      <c r="E107" s="22">
        <f>IF(Notes!$B$2="June",ROUND('Budget by Source'!E107/10,0)+R107,ROUND('Budget by Source'!E107/10,0))</f>
        <v>3314</v>
      </c>
      <c r="F107" s="22">
        <f>IF(Notes!$B$2="June",ROUND('Budget by Source'!F107/10,0)+S107,ROUND('Budget by Source'!F107/10,0))</f>
        <v>3082</v>
      </c>
      <c r="G107" s="22">
        <f>IF(Notes!$B$2="June",ROUND('Budget by Source'!G107/10,0)+T107,ROUND('Budget by Source'!G107/10,0))</f>
        <v>14278</v>
      </c>
      <c r="H107" s="22">
        <f t="shared" si="3"/>
        <v>189149</v>
      </c>
      <c r="I107" s="22">
        <f>INDEX(Data[],MATCH($A107,Data[Dist],0),MATCH(I$5,Data[#Headers],0))</f>
        <v>249602</v>
      </c>
      <c r="K107" s="69">
        <f>INDEX('Payment Total'!$A$7:$H$333,MATCH('Payment by Source'!$A107,'Payment Total'!$A$7:$A$333,0),6)-I107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1917689</v>
      </c>
      <c r="V107" s="152">
        <f t="shared" si="4"/>
        <v>191769</v>
      </c>
      <c r="W107" s="152">
        <f t="shared" si="5"/>
        <v>1917690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14019</v>
      </c>
      <c r="D108" s="22">
        <f>IF(Notes!$B$2="June",ROUND('Budget by Source'!D108/10,0)+Q108,ROUND('Budget by Source'!D108/10,0))</f>
        <v>37166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4324</v>
      </c>
      <c r="G108" s="22">
        <f>IF(Notes!$B$2="June",ROUND('Budget by Source'!G108/10,0)+T108,ROUND('Budget by Source'!G108/10,0))</f>
        <v>19993</v>
      </c>
      <c r="H108" s="22">
        <f t="shared" si="3"/>
        <v>306602</v>
      </c>
      <c r="I108" s="22">
        <f>INDEX(Data[],MATCH($A108,Data[Dist],0),MATCH(I$5,Data[#Headers],0))</f>
        <v>386421</v>
      </c>
      <c r="K108" s="69">
        <f>INDEX('Payment Total'!$A$7:$H$333,MATCH('Payment by Source'!$A108,'Payment Total'!$A$7:$A$333,0),6)-I108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21397</v>
      </c>
      <c r="D109" s="22">
        <f>IF(Notes!$B$2="June",ROUND('Budget by Source'!D109/10,0)+Q109,ROUND('Budget by Source'!D109/10,0))</f>
        <v>41319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4817</v>
      </c>
      <c r="G109" s="22">
        <f>IF(Notes!$B$2="June",ROUND('Budget by Source'!G109/10,0)+T109,ROUND('Budget by Source'!G109/10,0))</f>
        <v>23231</v>
      </c>
      <c r="H109" s="22">
        <f t="shared" si="3"/>
        <v>298308</v>
      </c>
      <c r="I109" s="22">
        <f>INDEX(Data[],MATCH($A109,Data[Dist],0),MATCH(I$5,Data[#Headers],0))</f>
        <v>394036</v>
      </c>
      <c r="K109" s="69">
        <f>INDEX('Payment Total'!$A$7:$H$333,MATCH('Payment by Source'!$A109,'Payment Total'!$A$7:$A$333,0),6)-I109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12157</v>
      </c>
      <c r="D110" s="22">
        <f>IF(Notes!$B$2="June",ROUND('Budget by Source'!D110/10,0)+Q110,ROUND('Budget by Source'!D110/10,0))</f>
        <v>35414</v>
      </c>
      <c r="E110" s="22">
        <f>IF(Notes!$B$2="June",ROUND('Budget by Source'!E110/10,0)+R110,ROUND('Budget by Source'!E110/10,0))</f>
        <v>3876</v>
      </c>
      <c r="F110" s="22">
        <f>IF(Notes!$B$2="June",ROUND('Budget by Source'!F110/10,0)+S110,ROUND('Budget by Source'!F110/10,0))</f>
        <v>3760</v>
      </c>
      <c r="G110" s="22">
        <f>IF(Notes!$B$2="June",ROUND('Budget by Source'!G110/10,0)+T110,ROUND('Budget by Source'!G110/10,0))</f>
        <v>17220</v>
      </c>
      <c r="H110" s="22">
        <f t="shared" si="3"/>
        <v>244814</v>
      </c>
      <c r="I110" s="22">
        <f>INDEX(Data[],MATCH($A110,Data[Dist],0),MATCH(I$5,Data[#Headers],0))</f>
        <v>317241</v>
      </c>
      <c r="K110" s="69">
        <f>INDEX('Payment Total'!$A$7:$H$333,MATCH('Payment by Source'!$A110,'Payment Total'!$A$7:$A$333,0),6)-I110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6272</v>
      </c>
      <c r="D111" s="22">
        <f>IF(Notes!$B$2="June",ROUND('Budget by Source'!D111/10,0)+Q111,ROUND('Budget by Source'!D111/10,0))</f>
        <v>13512</v>
      </c>
      <c r="E111" s="22">
        <f>IF(Notes!$B$2="June",ROUND('Budget by Source'!E111/10,0)+R111,ROUND('Budget by Source'!E111/10,0))</f>
        <v>1915</v>
      </c>
      <c r="F111" s="22">
        <f>IF(Notes!$B$2="June",ROUND('Budget by Source'!F111/10,0)+S111,ROUND('Budget by Source'!F111/10,0))</f>
        <v>1319</v>
      </c>
      <c r="G111" s="22">
        <f>IF(Notes!$B$2="June",ROUND('Budget by Source'!G111/10,0)+T111,ROUND('Budget by Source'!G111/10,0))</f>
        <v>6709</v>
      </c>
      <c r="H111" s="22">
        <f t="shared" si="3"/>
        <v>95352</v>
      </c>
      <c r="I111" s="22">
        <f>INDEX(Data[],MATCH($A111,Data[Dist],0),MATCH(I$5,Data[#Headers],0))</f>
        <v>125079</v>
      </c>
      <c r="K111" s="69">
        <f>INDEX('Payment Total'!$A$7:$H$333,MATCH('Payment by Source'!$A111,'Payment Total'!$A$7:$A$333,0),6)-I111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23611</v>
      </c>
      <c r="D112" s="22">
        <f>IF(Notes!$B$2="June",ROUND('Budget by Source'!D112/10,0)+Q112,ROUND('Budget by Source'!D112/10,0))</f>
        <v>78475</v>
      </c>
      <c r="E112" s="22">
        <f>IF(Notes!$B$2="June",ROUND('Budget by Source'!E112/10,0)+R112,ROUND('Budget by Source'!E112/10,0))</f>
        <v>9959</v>
      </c>
      <c r="F112" s="22">
        <f>IF(Notes!$B$2="June",ROUND('Budget by Source'!F112/10,0)+S112,ROUND('Budget by Source'!F112/10,0))</f>
        <v>8803</v>
      </c>
      <c r="G112" s="22">
        <f>IF(Notes!$B$2="June",ROUND('Budget by Source'!G112/10,0)+T112,ROUND('Budget by Source'!G112/10,0))</f>
        <v>43724</v>
      </c>
      <c r="H112" s="22">
        <f t="shared" si="3"/>
        <v>694528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Total'!$A$7:$A$333,0),6)-I112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8486</v>
      </c>
      <c r="D113" s="22">
        <f>IF(Notes!$B$2="June",ROUND('Budget by Source'!D113/10,0)+Q113,ROUND('Budget by Source'!D113/10,0))</f>
        <v>29412</v>
      </c>
      <c r="E113" s="22">
        <f>IF(Notes!$B$2="June",ROUND('Budget by Source'!E113/10,0)+R113,ROUND('Budget by Source'!E113/10,0))</f>
        <v>3023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14558</v>
      </c>
      <c r="H113" s="22">
        <f t="shared" si="3"/>
        <v>184914</v>
      </c>
      <c r="I113" s="22">
        <f>INDEX(Data[],MATCH($A113,Data[Dist],0),MATCH(I$5,Data[#Headers],0))</f>
        <v>243511</v>
      </c>
      <c r="K113" s="69">
        <f>INDEX('Payment Total'!$A$7:$H$333,MATCH('Payment by Source'!$A113,'Payment Total'!$A$7:$A$333,0),6)-I113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22135</v>
      </c>
      <c r="D114" s="22">
        <f>IF(Notes!$B$2="June",ROUND('Budget by Source'!D114/10,0)+Q114,ROUND('Budget by Source'!D114/10,0))</f>
        <v>104875</v>
      </c>
      <c r="E114" s="22">
        <f>IF(Notes!$B$2="June",ROUND('Budget by Source'!E114/10,0)+R114,ROUND('Budget by Source'!E114/10,0))</f>
        <v>12125</v>
      </c>
      <c r="F114" s="22">
        <f>IF(Notes!$B$2="June",ROUND('Budget by Source'!F114/10,0)+S114,ROUND('Budget by Source'!F114/10,0))</f>
        <v>11048</v>
      </c>
      <c r="G114" s="22">
        <f>IF(Notes!$B$2="June",ROUND('Budget by Source'!G114/10,0)+T114,ROUND('Budget by Source'!G114/10,0))</f>
        <v>57511</v>
      </c>
      <c r="H114" s="22">
        <f t="shared" si="3"/>
        <v>781880</v>
      </c>
      <c r="I114" s="22">
        <f>INDEX(Data[],MATCH($A114,Data[Dist],0),MATCH(I$5,Data[#Headers],0))</f>
        <v>989574</v>
      </c>
      <c r="K114" s="69">
        <f>INDEX('Payment Total'!$A$7:$H$333,MATCH('Payment by Source'!$A114,'Payment Total'!$A$7:$A$333,0),6)-I114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25833</v>
      </c>
      <c r="D115" s="22">
        <f>IF(Notes!$B$2="June",ROUND('Budget by Source'!D115/10,0)+Q115,ROUND('Budget by Source'!D115/10,0))</f>
        <v>70856</v>
      </c>
      <c r="E115" s="22">
        <f>IF(Notes!$B$2="June",ROUND('Budget by Source'!E115/10,0)+R115,ROUND('Budget by Source'!E115/10,0))</f>
        <v>8034</v>
      </c>
      <c r="F115" s="22">
        <f>IF(Notes!$B$2="June",ROUND('Budget by Source'!F115/10,0)+S115,ROUND('Budget by Source'!F115/10,0))</f>
        <v>8233</v>
      </c>
      <c r="G115" s="22">
        <f>IF(Notes!$B$2="June",ROUND('Budget by Source'!G115/10,0)+T115,ROUND('Budget by Source'!G115/10,0))</f>
        <v>37857</v>
      </c>
      <c r="H115" s="22">
        <f t="shared" si="3"/>
        <v>558818</v>
      </c>
      <c r="I115" s="22">
        <f>INDEX(Data[],MATCH($A115,Data[Dist],0),MATCH(I$5,Data[#Headers],0))</f>
        <v>709631</v>
      </c>
      <c r="K115" s="69">
        <f>INDEX('Payment Total'!$A$7:$H$333,MATCH('Payment by Source'!$A115,'Payment Total'!$A$7:$A$333,0),6)-I115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79704</v>
      </c>
      <c r="D116" s="22">
        <f>IF(Notes!$B$2="June",ROUND('Budget by Source'!D116/10,0)+Q116,ROUND('Budget by Source'!D116/10,0))</f>
        <v>236724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27487</v>
      </c>
      <c r="G116" s="22">
        <f>IF(Notes!$B$2="June",ROUND('Budget by Source'!G116/10,0)+T116,ROUND('Budget by Source'!G116/10,0))</f>
        <v>130800</v>
      </c>
      <c r="H116" s="22">
        <f t="shared" si="3"/>
        <v>2269747</v>
      </c>
      <c r="I116" s="22">
        <f>INDEX(Data[],MATCH($A116,Data[Dist],0),MATCH(I$5,Data[#Headers],0))</f>
        <v>2775529</v>
      </c>
      <c r="K116" s="69">
        <f>INDEX('Payment Total'!$A$7:$H$333,MATCH('Payment by Source'!$A116,'Payment Total'!$A$7:$A$333,0),6)-I116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28403</v>
      </c>
      <c r="D117" s="22">
        <f>IF(Notes!$B$2="June",ROUND('Budget by Source'!D117/10,0)+Q117,ROUND('Budget by Source'!D117/10,0))</f>
        <v>124696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13991</v>
      </c>
      <c r="G117" s="22">
        <f>IF(Notes!$B$2="June",ROUND('Budget by Source'!G117/10,0)+T117,ROUND('Budget by Source'!G117/10,0))</f>
        <v>73222</v>
      </c>
      <c r="H117" s="22">
        <f t="shared" si="3"/>
        <v>1086935</v>
      </c>
      <c r="I117" s="22">
        <f>INDEX(Data[],MATCH($A117,Data[Dist],0),MATCH(I$5,Data[#Headers],0))</f>
        <v>1342814</v>
      </c>
      <c r="K117" s="69">
        <f>INDEX('Payment Total'!$A$7:$H$333,MATCH('Payment by Source'!$A117,'Payment Total'!$A$7:$A$333,0),6)-I117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11272417</v>
      </c>
      <c r="V117" s="152">
        <f t="shared" si="4"/>
        <v>1127242</v>
      </c>
      <c r="W117" s="152">
        <f t="shared" si="5"/>
        <v>11272420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8854</v>
      </c>
      <c r="D118" s="22">
        <f>IF(Notes!$B$2="June",ROUND('Budget by Source'!D118/10,0)+Q118,ROUND('Budget by Source'!D118/10,0))</f>
        <v>27765</v>
      </c>
      <c r="E118" s="22">
        <f>IF(Notes!$B$2="June",ROUND('Budget by Source'!E118/10,0)+R118,ROUND('Budget by Source'!E118/10,0))</f>
        <v>3559</v>
      </c>
      <c r="F118" s="22">
        <f>IF(Notes!$B$2="June",ROUND('Budget by Source'!F118/10,0)+S118,ROUND('Budget by Source'!F118/10,0))</f>
        <v>2735</v>
      </c>
      <c r="G118" s="22">
        <f>IF(Notes!$B$2="June",ROUND('Budget by Source'!G118/10,0)+T118,ROUND('Budget by Source'!G118/10,0))</f>
        <v>15601</v>
      </c>
      <c r="H118" s="22">
        <f t="shared" si="3"/>
        <v>235118</v>
      </c>
      <c r="I118" s="22">
        <f>INDEX(Data[],MATCH($A118,Data[Dist],0),MATCH(I$5,Data[#Headers],0))</f>
        <v>293632</v>
      </c>
      <c r="K118" s="69">
        <f>INDEX('Payment Total'!$A$7:$H$333,MATCH('Payment by Source'!$A118,'Payment Total'!$A$7:$A$333,0),6)-I118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9961</v>
      </c>
      <c r="D119" s="22">
        <f>IF(Notes!$B$2="June",ROUND('Budget by Source'!D119/10,0)+Q119,ROUND('Budget by Source'!D119/10,0))</f>
        <v>32258</v>
      </c>
      <c r="E119" s="22">
        <f>IF(Notes!$B$2="June",ROUND('Budget by Source'!E119/10,0)+R119,ROUND('Budget by Source'!E119/10,0))</f>
        <v>3540</v>
      </c>
      <c r="F119" s="22">
        <f>IF(Notes!$B$2="June",ROUND('Budget by Source'!F119/10,0)+S119,ROUND('Budget by Source'!F119/10,0))</f>
        <v>3374</v>
      </c>
      <c r="G119" s="22">
        <f>IF(Notes!$B$2="June",ROUND('Budget by Source'!G119/10,0)+T119,ROUND('Budget by Source'!G119/10,0))</f>
        <v>16890</v>
      </c>
      <c r="H119" s="22">
        <f t="shared" si="3"/>
        <v>196314</v>
      </c>
      <c r="I119" s="22">
        <f>INDEX(Data[],MATCH($A119,Data[Dist],0),MATCH(I$5,Data[#Headers],0))</f>
        <v>262337</v>
      </c>
      <c r="K119" s="69">
        <f>INDEX('Payment Total'!$A$7:$H$333,MATCH('Payment by Source'!$A119,'Payment Total'!$A$7:$A$333,0),6)-I119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26571</v>
      </c>
      <c r="D120" s="22">
        <f>IF(Notes!$B$2="June",ROUND('Budget by Source'!D120/10,0)+Q120,ROUND('Budget by Source'!D120/10,0))</f>
        <v>56141</v>
      </c>
      <c r="E120" s="22">
        <f>IF(Notes!$B$2="June",ROUND('Budget by Source'!E120/10,0)+R120,ROUND('Budget by Source'!E120/10,0))</f>
        <v>6499</v>
      </c>
      <c r="F120" s="22">
        <f>IF(Notes!$B$2="June",ROUND('Budget by Source'!F120/10,0)+S120,ROUND('Budget by Source'!F120/10,0))</f>
        <v>6243</v>
      </c>
      <c r="G120" s="22">
        <f>IF(Notes!$B$2="June",ROUND('Budget by Source'!G120/10,0)+T120,ROUND('Budget by Source'!G120/10,0))</f>
        <v>29930</v>
      </c>
      <c r="H120" s="22">
        <f t="shared" si="3"/>
        <v>278188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Total'!$A$7:$A$333,0),6)-I120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9223</v>
      </c>
      <c r="D121" s="22">
        <f>IF(Notes!$B$2="June",ROUND('Budget by Source'!D121/10,0)+Q121,ROUND('Budget by Source'!D121/10,0))</f>
        <v>30079</v>
      </c>
      <c r="E121" s="22">
        <f>IF(Notes!$B$2="June",ROUND('Budget by Source'!E121/10,0)+R121,ROUND('Budget by Source'!E121/10,0))</f>
        <v>3435</v>
      </c>
      <c r="F121" s="22">
        <f>IF(Notes!$B$2="June",ROUND('Budget by Source'!F121/10,0)+S121,ROUND('Budget by Source'!F121/10,0))</f>
        <v>3349</v>
      </c>
      <c r="G121" s="22">
        <f>IF(Notes!$B$2="June",ROUND('Budget by Source'!G121/10,0)+T121,ROUND('Budget by Source'!G121/10,0))</f>
        <v>16304</v>
      </c>
      <c r="H121" s="22">
        <f t="shared" si="3"/>
        <v>207810</v>
      </c>
      <c r="I121" s="22">
        <f>INDEX(Data[],MATCH($A121,Data[Dist],0),MATCH(I$5,Data[#Headers],0))</f>
        <v>270200</v>
      </c>
      <c r="K121" s="69">
        <f>INDEX('Payment Total'!$A$7:$H$333,MATCH('Payment by Source'!$A121,'Payment Total'!$A$7:$A$333,0),6)-I121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18446</v>
      </c>
      <c r="D122" s="22">
        <f>IF(Notes!$B$2="June",ROUND('Budget by Source'!D122/10,0)+Q122,ROUND('Budget by Source'!D122/10,0))</f>
        <v>94506</v>
      </c>
      <c r="E122" s="22">
        <f>IF(Notes!$B$2="June",ROUND('Budget by Source'!E122/10,0)+R122,ROUND('Budget by Source'!E122/10,0))</f>
        <v>9351</v>
      </c>
      <c r="F122" s="22">
        <f>IF(Notes!$B$2="June",ROUND('Budget by Source'!F122/10,0)+S122,ROUND('Budget by Source'!F122/10,0))</f>
        <v>10500</v>
      </c>
      <c r="G122" s="22">
        <f>IF(Notes!$B$2="June",ROUND('Budget by Source'!G122/10,0)+T122,ROUND('Budget by Source'!G122/10,0))</f>
        <v>55917</v>
      </c>
      <c r="H122" s="22">
        <f t="shared" si="3"/>
        <v>753839</v>
      </c>
      <c r="I122" s="22">
        <f>INDEX(Data[],MATCH($A122,Data[Dist],0),MATCH(I$5,Data[#Headers],0))</f>
        <v>942559</v>
      </c>
      <c r="K122" s="69">
        <f>INDEX('Payment Total'!$A$7:$H$333,MATCH('Payment by Source'!$A122,'Payment Total'!$A$7:$A$333,0),6)-I122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5903</v>
      </c>
      <c r="D123" s="22">
        <f>IF(Notes!$B$2="June",ROUND('Budget by Source'!D123/10,0)+Q123,ROUND('Budget by Source'!D123/10,0))</f>
        <v>11644</v>
      </c>
      <c r="E123" s="22">
        <f>IF(Notes!$B$2="June",ROUND('Budget by Source'!E123/10,0)+R123,ROUND('Budget by Source'!E123/10,0))</f>
        <v>977</v>
      </c>
      <c r="F123" s="22">
        <f>IF(Notes!$B$2="June",ROUND('Budget by Source'!F123/10,0)+S123,ROUND('Budget by Source'!F123/10,0))</f>
        <v>1368</v>
      </c>
      <c r="G123" s="22">
        <f>IF(Notes!$B$2="June",ROUND('Budget by Source'!G123/10,0)+T123,ROUND('Budget by Source'!G123/10,0))</f>
        <v>5867</v>
      </c>
      <c r="H123" s="22">
        <f t="shared" si="3"/>
        <v>74921</v>
      </c>
      <c r="I123" s="22">
        <f>INDEX(Data[],MATCH($A123,Data[Dist],0),MATCH(I$5,Data[#Headers],0))</f>
        <v>100680</v>
      </c>
      <c r="K123" s="69">
        <f>INDEX('Payment Total'!$A$7:$H$333,MATCH('Payment by Source'!$A123,'Payment Total'!$A$7:$A$333,0),6)-I123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9592</v>
      </c>
      <c r="D124" s="22">
        <f>IF(Notes!$B$2="June",ROUND('Budget by Source'!D124/10,0)+Q124,ROUND('Budget by Source'!D124/10,0))</f>
        <v>42263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4394</v>
      </c>
      <c r="G124" s="22">
        <f>IF(Notes!$B$2="June",ROUND('Budget by Source'!G124/10,0)+T124,ROUND('Budget by Source'!G124/10,0))</f>
        <v>22070</v>
      </c>
      <c r="H124" s="22">
        <f t="shared" si="3"/>
        <v>293937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Total'!$A$7:$A$333,0),6)-I124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23980</v>
      </c>
      <c r="D125" s="22">
        <f>IF(Notes!$B$2="June",ROUND('Budget by Source'!D125/10,0)+Q125,ROUND('Budget by Source'!D125/10,0))</f>
        <v>118188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12846</v>
      </c>
      <c r="G125" s="22">
        <f>IF(Notes!$B$2="June",ROUND('Budget by Source'!G125/10,0)+T125,ROUND('Budget by Source'!G125/10,0))</f>
        <v>69177</v>
      </c>
      <c r="H125" s="22">
        <f t="shared" si="3"/>
        <v>1051954</v>
      </c>
      <c r="I125" s="22">
        <f>INDEX(Data[],MATCH($A125,Data[Dist],0),MATCH(I$5,Data[#Headers],0))</f>
        <v>1290770</v>
      </c>
      <c r="K125" s="69">
        <f>INDEX('Payment Total'!$A$7:$H$333,MATCH('Payment by Source'!$A125,'Payment Total'!$A$7:$A$333,0),6)-I125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8116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9979</v>
      </c>
      <c r="H126" s="22">
        <f t="shared" si="3"/>
        <v>112887</v>
      </c>
      <c r="I126" s="22">
        <f>INDEX(Data[],MATCH($A126,Data[Dist],0),MATCH(I$5,Data[#Headers],0))</f>
        <v>154310</v>
      </c>
      <c r="K126" s="69">
        <f>INDEX('Payment Total'!$A$7:$H$333,MATCH('Payment by Source'!$A126,'Payment Total'!$A$7:$A$333,0),6)-I126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6272</v>
      </c>
      <c r="D127" s="22">
        <f>IF(Notes!$B$2="June",ROUND('Budget by Source'!D127/10,0)+Q127,ROUND('Budget by Source'!D127/10,0))</f>
        <v>25846</v>
      </c>
      <c r="E127" s="22">
        <f>IF(Notes!$B$2="June",ROUND('Budget by Source'!E127/10,0)+R127,ROUND('Budget by Source'!E127/10,0))</f>
        <v>3011</v>
      </c>
      <c r="F127" s="22">
        <f>IF(Notes!$B$2="June",ROUND('Budget by Source'!F127/10,0)+S127,ROUND('Budget by Source'!F127/10,0))</f>
        <v>2484</v>
      </c>
      <c r="G127" s="22">
        <f>IF(Notes!$B$2="June",ROUND('Budget by Source'!G127/10,0)+T127,ROUND('Budget by Source'!G127/10,0))</f>
        <v>13778</v>
      </c>
      <c r="H127" s="22">
        <f t="shared" si="3"/>
        <v>145442</v>
      </c>
      <c r="I127" s="22">
        <f>INDEX(Data[],MATCH($A127,Data[Dist],0),MATCH(I$5,Data[#Headers],0))</f>
        <v>196833</v>
      </c>
      <c r="K127" s="69">
        <f>INDEX('Payment Total'!$A$7:$H$333,MATCH('Payment by Source'!$A127,'Payment Total'!$A$7:$A$333,0),6)-I127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9961</v>
      </c>
      <c r="D128" s="22">
        <f>IF(Notes!$B$2="June",ROUND('Budget by Source'!D128/10,0)+Q128,ROUND('Budget by Source'!D128/10,0))</f>
        <v>41479</v>
      </c>
      <c r="E128" s="22">
        <f>IF(Notes!$B$2="June",ROUND('Budget by Source'!E128/10,0)+R128,ROUND('Budget by Source'!E128/10,0))</f>
        <v>4708</v>
      </c>
      <c r="F128" s="22">
        <f>IF(Notes!$B$2="June",ROUND('Budget by Source'!F128/10,0)+S128,ROUND('Budget by Source'!F128/10,0))</f>
        <v>4744</v>
      </c>
      <c r="G128" s="22">
        <f>IF(Notes!$B$2="June",ROUND('Budget by Source'!G128/10,0)+T128,ROUND('Budget by Source'!G128/10,0))</f>
        <v>22019</v>
      </c>
      <c r="H128" s="22">
        <f t="shared" si="3"/>
        <v>305268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Total'!$A$7:$A$333,0),6)-I128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11805</v>
      </c>
      <c r="D129" s="22">
        <f>IF(Notes!$B$2="June",ROUND('Budget by Source'!D129/10,0)+Q129,ROUND('Budget by Source'!D129/10,0))</f>
        <v>18718</v>
      </c>
      <c r="E129" s="22">
        <f>IF(Notes!$B$2="June",ROUND('Budget by Source'!E129/10,0)+R129,ROUND('Budget by Source'!E129/10,0))</f>
        <v>2227</v>
      </c>
      <c r="F129" s="22">
        <f>IF(Notes!$B$2="June",ROUND('Budget by Source'!F129/10,0)+S129,ROUND('Budget by Source'!F129/10,0))</f>
        <v>2209</v>
      </c>
      <c r="G129" s="22">
        <f>IF(Notes!$B$2="June",ROUND('Budget by Source'!G129/10,0)+T129,ROUND('Budget by Source'!G129/10,0))</f>
        <v>9132</v>
      </c>
      <c r="H129" s="22">
        <f t="shared" si="3"/>
        <v>84890</v>
      </c>
      <c r="I129" s="22">
        <f>INDEX(Data[],MATCH($A129,Data[Dist],0),MATCH(I$5,Data[#Headers],0))</f>
        <v>128981</v>
      </c>
      <c r="K129" s="69">
        <f>INDEX('Payment Total'!$A$7:$H$333,MATCH('Payment by Source'!$A129,'Payment Total'!$A$7:$A$333,0),6)-I129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29878</v>
      </c>
      <c r="D130" s="22">
        <f>IF(Notes!$B$2="June",ROUND('Budget by Source'!D130/10,0)+Q130,ROUND('Budget by Source'!D130/10,0))</f>
        <v>96001</v>
      </c>
      <c r="E130" s="22">
        <f>IF(Notes!$B$2="June",ROUND('Budget by Source'!E130/10,0)+R130,ROUND('Budget by Source'!E130/10,0))</f>
        <v>11694</v>
      </c>
      <c r="F130" s="22">
        <f>IF(Notes!$B$2="June",ROUND('Budget by Source'!F130/10,0)+S130,ROUND('Budget by Source'!F130/10,0))</f>
        <v>10523</v>
      </c>
      <c r="G130" s="22">
        <f>IF(Notes!$B$2="June",ROUND('Budget by Source'!G130/10,0)+T130,ROUND('Budget by Source'!G130/10,0))</f>
        <v>54858</v>
      </c>
      <c r="H130" s="22">
        <f t="shared" si="3"/>
        <v>788795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Total'!$A$7:$A$333,0),6)-I130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5903</v>
      </c>
      <c r="D131" s="22">
        <f>IF(Notes!$B$2="June",ROUND('Budget by Source'!D131/10,0)+Q131,ROUND('Budget by Source'!D131/10,0))</f>
        <v>28519</v>
      </c>
      <c r="E131" s="22">
        <f>IF(Notes!$B$2="June",ROUND('Budget by Source'!E131/10,0)+R131,ROUND('Budget by Source'!E131/10,0))</f>
        <v>3043</v>
      </c>
      <c r="F131" s="22">
        <f>IF(Notes!$B$2="June",ROUND('Budget by Source'!F131/10,0)+S131,ROUND('Budget by Source'!F131/10,0))</f>
        <v>2986</v>
      </c>
      <c r="G131" s="22">
        <f>IF(Notes!$B$2="June",ROUND('Budget by Source'!G131/10,0)+T131,ROUND('Budget by Source'!G131/10,0))</f>
        <v>16338</v>
      </c>
      <c r="H131" s="22">
        <f t="shared" si="3"/>
        <v>210701</v>
      </c>
      <c r="I131" s="22">
        <f>INDEX(Data[],MATCH($A131,Data[Dist],0),MATCH(I$5,Data[#Headers],0))</f>
        <v>267490</v>
      </c>
      <c r="K131" s="69">
        <f>INDEX('Payment Total'!$A$7:$H$333,MATCH('Payment by Source'!$A131,'Payment Total'!$A$7:$A$333,0),6)-I131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12175</v>
      </c>
      <c r="D132" s="22">
        <f>IF(Notes!$B$2="June",ROUND('Budget by Source'!D132/10,0)+Q132,ROUND('Budget by Source'!D132/10,0))</f>
        <v>45992</v>
      </c>
      <c r="E132" s="22">
        <f>IF(Notes!$B$2="June",ROUND('Budget by Source'!E132/10,0)+R132,ROUND('Budget by Source'!E132/10,0))</f>
        <v>4533</v>
      </c>
      <c r="F132" s="22">
        <f>IF(Notes!$B$2="June",ROUND('Budget by Source'!F132/10,0)+S132,ROUND('Budget by Source'!F132/10,0))</f>
        <v>4946</v>
      </c>
      <c r="G132" s="22">
        <f>IF(Notes!$B$2="June",ROUND('Budget by Source'!G132/10,0)+T132,ROUND('Budget by Source'!G132/10,0))</f>
        <v>23910</v>
      </c>
      <c r="H132" s="22">
        <f t="shared" si="3"/>
        <v>358099</v>
      </c>
      <c r="I132" s="22">
        <f>INDEX(Data[],MATCH($A132,Data[Dist],0),MATCH(I$5,Data[#Headers],0))</f>
        <v>449655</v>
      </c>
      <c r="K132" s="69">
        <f>INDEX('Payment Total'!$A$7:$H$333,MATCH('Payment by Source'!$A132,'Payment Total'!$A$7:$A$333,0),6)-I132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9961</v>
      </c>
      <c r="D133" s="22">
        <f>IF(Notes!$B$2="June",ROUND('Budget by Source'!D133/10,0)+Q133,ROUND('Budget by Source'!D133/10,0))</f>
        <v>26308</v>
      </c>
      <c r="E133" s="22">
        <f>IF(Notes!$B$2="June",ROUND('Budget by Source'!E133/10,0)+R133,ROUND('Budget by Source'!E133/10,0))</f>
        <v>3200</v>
      </c>
      <c r="F133" s="22">
        <f>IF(Notes!$B$2="June",ROUND('Budget by Source'!F133/10,0)+S133,ROUND('Budget by Source'!F133/10,0))</f>
        <v>2707</v>
      </c>
      <c r="G133" s="22">
        <f>IF(Notes!$B$2="June",ROUND('Budget by Source'!G133/10,0)+T133,ROUND('Budget by Source'!G133/10,0))</f>
        <v>14176</v>
      </c>
      <c r="H133" s="22">
        <f t="shared" si="3"/>
        <v>188594</v>
      </c>
      <c r="I133" s="22">
        <f>INDEX(Data[],MATCH($A133,Data[Dist],0),MATCH(I$5,Data[#Headers],0))</f>
        <v>244946</v>
      </c>
      <c r="K133" s="69">
        <f>INDEX('Payment Total'!$A$7:$H$333,MATCH('Payment by Source'!$A133,'Payment Total'!$A$7:$A$333,0),6)-I133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14019</v>
      </c>
      <c r="D134" s="22">
        <f>IF(Notes!$B$2="June",ROUND('Budget by Source'!D134/10,0)+Q134,ROUND('Budget by Source'!D134/10,0))</f>
        <v>38508</v>
      </c>
      <c r="E134" s="22">
        <f>IF(Notes!$B$2="June",ROUND('Budget by Source'!E134/10,0)+R134,ROUND('Budget by Source'!E134/10,0))</f>
        <v>3989</v>
      </c>
      <c r="F134" s="22">
        <f>IF(Notes!$B$2="June",ROUND('Budget by Source'!F134/10,0)+S134,ROUND('Budget by Source'!F134/10,0))</f>
        <v>4357</v>
      </c>
      <c r="G134" s="22">
        <f>IF(Notes!$B$2="June",ROUND('Budget by Source'!G134/10,0)+T134,ROUND('Budget by Source'!G134/10,0))</f>
        <v>21536</v>
      </c>
      <c r="H134" s="22">
        <f t="shared" si="3"/>
        <v>236977</v>
      </c>
      <c r="I134" s="22">
        <f>INDEX(Data[],MATCH($A134,Data[Dist],0),MATCH(I$5,Data[#Headers],0))</f>
        <v>319386</v>
      </c>
      <c r="K134" s="69">
        <f>INDEX('Payment Total'!$A$7:$H$333,MATCH('Payment by Source'!$A134,'Payment Total'!$A$7:$A$333,0),6)-I134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21664</v>
      </c>
      <c r="E135" s="22">
        <f>IF(Notes!$B$2="June",ROUND('Budget by Source'!E135/10,0)+R135,ROUND('Budget by Source'!E135/10,0))</f>
        <v>2291</v>
      </c>
      <c r="F135" s="22">
        <f>IF(Notes!$B$2="June",ROUND('Budget by Source'!F135/10,0)+S135,ROUND('Budget by Source'!F135/10,0))</f>
        <v>2248</v>
      </c>
      <c r="G135" s="22">
        <f>IF(Notes!$B$2="June",ROUND('Budget by Source'!G135/10,0)+T135,ROUND('Budget by Source'!G135/10,0))</f>
        <v>11721</v>
      </c>
      <c r="H135" s="22">
        <f t="shared" ref="H135:H198" si="6">I135-SUM(C135:G135)</f>
        <v>157127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Total'!$A$7:$A$333,0),6)-I135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14733</v>
      </c>
      <c r="E136" s="22">
        <f>IF(Notes!$B$2="June",ROUND('Budget by Source'!E136/10,0)+R136,ROUND('Budget by Source'!E136/10,0))</f>
        <v>1730</v>
      </c>
      <c r="F136" s="22">
        <f>IF(Notes!$B$2="June",ROUND('Budget by Source'!F136/10,0)+S136,ROUND('Budget by Source'!F136/10,0))</f>
        <v>1535</v>
      </c>
      <c r="G136" s="22">
        <f>IF(Notes!$B$2="June",ROUND('Budget by Source'!G136/10,0)+T136,ROUND('Budget by Source'!G136/10,0))</f>
        <v>8123</v>
      </c>
      <c r="H136" s="22">
        <f t="shared" si="6"/>
        <v>109194</v>
      </c>
      <c r="I136" s="22">
        <f>INDEX(Data[],MATCH($A136,Data[Dist],0),MATCH(I$5,Data[#Headers],0))</f>
        <v>138636</v>
      </c>
      <c r="K136" s="69">
        <f>INDEX('Payment Total'!$A$7:$H$333,MATCH('Payment by Source'!$A136,'Payment Total'!$A$7:$A$333,0),6)-I136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20291</v>
      </c>
      <c r="D137" s="22">
        <f>IF(Notes!$B$2="June",ROUND('Budget by Source'!D137/10,0)+Q137,ROUND('Budget by Source'!D137/10,0))</f>
        <v>73181</v>
      </c>
      <c r="E137" s="22">
        <f>IF(Notes!$B$2="June",ROUND('Budget by Source'!E137/10,0)+R137,ROUND('Budget by Source'!E137/10,0))</f>
        <v>9399</v>
      </c>
      <c r="F137" s="22">
        <f>IF(Notes!$B$2="June",ROUND('Budget by Source'!F137/10,0)+S137,ROUND('Budget by Source'!F137/10,0))</f>
        <v>7954</v>
      </c>
      <c r="G137" s="22">
        <f>IF(Notes!$B$2="June",ROUND('Budget by Source'!G137/10,0)+T137,ROUND('Budget by Source'!G137/10,0))</f>
        <v>39655</v>
      </c>
      <c r="H137" s="22">
        <f t="shared" si="6"/>
        <v>626817</v>
      </c>
      <c r="I137" s="22">
        <f>INDEX(Data[],MATCH($A137,Data[Dist],0),MATCH(I$5,Data[#Headers],0))</f>
        <v>777297</v>
      </c>
      <c r="K137" s="69">
        <f>INDEX('Payment Total'!$A$7:$H$333,MATCH('Payment by Source'!$A137,'Payment Total'!$A$7:$A$333,0),6)-I137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28784</v>
      </c>
      <c r="D138" s="22">
        <f>IF(Notes!$B$2="June",ROUND('Budget by Source'!D138/10,0)+Q138,ROUND('Budget by Source'!D138/10,0))</f>
        <v>85932</v>
      </c>
      <c r="E138" s="22">
        <f>IF(Notes!$B$2="June",ROUND('Budget by Source'!E138/10,0)+R138,ROUND('Budget by Source'!E138/10,0))</f>
        <v>10046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48362</v>
      </c>
      <c r="H138" s="22">
        <f t="shared" si="6"/>
        <v>693800</v>
      </c>
      <c r="I138" s="22">
        <f>INDEX(Data[],MATCH($A138,Data[Dist],0),MATCH(I$5,Data[#Headers],0))</f>
        <v>876984</v>
      </c>
      <c r="K138" s="69">
        <f>INDEX('Payment Total'!$A$7:$H$333,MATCH('Payment by Source'!$A138,'Payment Total'!$A$7:$A$333,0),6)-I138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6640</v>
      </c>
      <c r="D139" s="22">
        <f>IF(Notes!$B$2="June",ROUND('Budget by Source'!D139/10,0)+Q139,ROUND('Budget by Source'!D139/10,0))</f>
        <v>19423</v>
      </c>
      <c r="E139" s="22">
        <f>IF(Notes!$B$2="June",ROUND('Budget by Source'!E139/10,0)+R139,ROUND('Budget by Source'!E139/10,0))</f>
        <v>2611</v>
      </c>
      <c r="F139" s="22">
        <f>IF(Notes!$B$2="June",ROUND('Budget by Source'!F139/10,0)+S139,ROUND('Budget by Source'!F139/10,0))</f>
        <v>2039</v>
      </c>
      <c r="G139" s="22">
        <f>IF(Notes!$B$2="June",ROUND('Budget by Source'!G139/10,0)+T139,ROUND('Budget by Source'!G139/10,0))</f>
        <v>10479</v>
      </c>
      <c r="H139" s="22">
        <f t="shared" si="6"/>
        <v>67742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Total'!$A$7:$A$333,0),6)-I139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12543</v>
      </c>
      <c r="D140" s="22">
        <f>IF(Notes!$B$2="June",ROUND('Budget by Source'!D140/10,0)+Q140,ROUND('Budget by Source'!D140/10,0))</f>
        <v>43045</v>
      </c>
      <c r="E140" s="22">
        <f>IF(Notes!$B$2="June",ROUND('Budget by Source'!E140/10,0)+R140,ROUND('Budget by Source'!E140/10,0))</f>
        <v>4407</v>
      </c>
      <c r="F140" s="22">
        <f>IF(Notes!$B$2="June",ROUND('Budget by Source'!F140/10,0)+S140,ROUND('Budget by Source'!F140/10,0))</f>
        <v>4659</v>
      </c>
      <c r="G140" s="22">
        <f>IF(Notes!$B$2="June",ROUND('Budget by Source'!G140/10,0)+T140,ROUND('Budget by Source'!G140/10,0))</f>
        <v>23003</v>
      </c>
      <c r="H140" s="22">
        <f t="shared" si="6"/>
        <v>247532</v>
      </c>
      <c r="I140" s="22">
        <f>INDEX(Data[],MATCH($A140,Data[Dist],0),MATCH(I$5,Data[#Headers],0))</f>
        <v>335189</v>
      </c>
      <c r="K140" s="69">
        <f>INDEX('Payment Total'!$A$7:$H$333,MATCH('Payment by Source'!$A140,'Payment Total'!$A$7:$A$333,0),6)-I140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9961</v>
      </c>
      <c r="D141" s="22">
        <f>IF(Notes!$B$2="June",ROUND('Budget by Source'!D141/10,0)+Q141,ROUND('Budget by Source'!D141/10,0))</f>
        <v>39755</v>
      </c>
      <c r="E141" s="22">
        <f>IF(Notes!$B$2="June",ROUND('Budget by Source'!E141/10,0)+R141,ROUND('Budget by Source'!E141/10,0))</f>
        <v>4698</v>
      </c>
      <c r="F141" s="22">
        <f>IF(Notes!$B$2="June",ROUND('Budget by Source'!F141/10,0)+S141,ROUND('Budget by Source'!F141/10,0))</f>
        <v>4216</v>
      </c>
      <c r="G141" s="22">
        <f>IF(Notes!$B$2="June",ROUND('Budget by Source'!G141/10,0)+T141,ROUND('Budget by Source'!G141/10,0))</f>
        <v>21261</v>
      </c>
      <c r="H141" s="22">
        <f t="shared" si="6"/>
        <v>260525</v>
      </c>
      <c r="I141" s="22">
        <f>INDEX(Data[],MATCH($A141,Data[Dist],0),MATCH(I$5,Data[#Headers],0))</f>
        <v>340416</v>
      </c>
      <c r="K141" s="69">
        <f>INDEX('Payment Total'!$A$7:$H$333,MATCH('Payment by Source'!$A141,'Payment Total'!$A$7:$A$333,0),6)-I141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13281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4445</v>
      </c>
      <c r="F142" s="22">
        <f>IF(Notes!$B$2="June",ROUND('Budget by Source'!F142/10,0)+S142,ROUND('Budget by Source'!F142/10,0))</f>
        <v>4121</v>
      </c>
      <c r="G142" s="22">
        <f>IF(Notes!$B$2="June",ROUND('Budget by Source'!G142/10,0)+T142,ROUND('Budget by Source'!G142/10,0))</f>
        <v>19933</v>
      </c>
      <c r="H142" s="22">
        <f t="shared" si="6"/>
        <v>277480</v>
      </c>
      <c r="I142" s="22">
        <f>INDEX(Data[],MATCH($A142,Data[Dist],0),MATCH(I$5,Data[#Headers],0))</f>
        <v>355975</v>
      </c>
      <c r="K142" s="69">
        <f>INDEX('Payment Total'!$A$7:$H$333,MATCH('Payment by Source'!$A142,'Payment Total'!$A$7:$A$333,0),6)-I142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20659</v>
      </c>
      <c r="D143" s="22">
        <f>IF(Notes!$B$2="June",ROUND('Budget by Source'!D143/10,0)+Q143,ROUND('Budget by Source'!D143/10,0))</f>
        <v>75989</v>
      </c>
      <c r="E143" s="22">
        <f>IF(Notes!$B$2="June",ROUND('Budget by Source'!E143/10,0)+R143,ROUND('Budget by Source'!E143/10,0))</f>
        <v>8149</v>
      </c>
      <c r="F143" s="22">
        <f>IF(Notes!$B$2="June",ROUND('Budget by Source'!F143/10,0)+S143,ROUND('Budget by Source'!F143/10,0))</f>
        <v>8211</v>
      </c>
      <c r="G143" s="22">
        <f>IF(Notes!$B$2="June",ROUND('Budget by Source'!G143/10,0)+T143,ROUND('Budget by Source'!G143/10,0))</f>
        <v>41325</v>
      </c>
      <c r="H143" s="22">
        <f t="shared" si="6"/>
        <v>564802</v>
      </c>
      <c r="I143" s="22">
        <f>INDEX(Data[],MATCH($A143,Data[Dist],0),MATCH(I$5,Data[#Headers],0))</f>
        <v>719135</v>
      </c>
      <c r="K143" s="69">
        <f>INDEX('Payment Total'!$A$7:$H$333,MATCH('Payment by Source'!$A143,'Payment Total'!$A$7:$A$333,0),6)-I143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6640</v>
      </c>
      <c r="D144" s="22">
        <f>IF(Notes!$B$2="June",ROUND('Budget by Source'!D144/10,0)+Q144,ROUND('Budget by Source'!D144/10,0))</f>
        <v>25807</v>
      </c>
      <c r="E144" s="22">
        <f>IF(Notes!$B$2="June",ROUND('Budget by Source'!E144/10,0)+R144,ROUND('Budget by Source'!E144/10,0))</f>
        <v>2619</v>
      </c>
      <c r="F144" s="22">
        <f>IF(Notes!$B$2="June",ROUND('Budget by Source'!F144/10,0)+S144,ROUND('Budget by Source'!F144/10,0))</f>
        <v>2272</v>
      </c>
      <c r="G144" s="22">
        <f>IF(Notes!$B$2="June",ROUND('Budget by Source'!G144/10,0)+T144,ROUND('Budget by Source'!G144/10,0))</f>
        <v>14647</v>
      </c>
      <c r="H144" s="22">
        <f t="shared" si="6"/>
        <v>130718</v>
      </c>
      <c r="I144" s="22">
        <f>INDEX(Data[],MATCH($A144,Data[Dist],0),MATCH(I$5,Data[#Headers],0))</f>
        <v>182703</v>
      </c>
      <c r="K144" s="69">
        <f>INDEX('Payment Total'!$A$7:$H$333,MATCH('Payment by Source'!$A144,'Payment Total'!$A$7:$A$333,0),6)-I144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12543</v>
      </c>
      <c r="D145" s="22">
        <f>IF(Notes!$B$2="June",ROUND('Budget by Source'!D145/10,0)+Q145,ROUND('Budget by Source'!D145/10,0))</f>
        <v>46272</v>
      </c>
      <c r="E145" s="22">
        <f>IF(Notes!$B$2="June",ROUND('Budget by Source'!E145/10,0)+R145,ROUND('Budget by Source'!E145/10,0))</f>
        <v>4208</v>
      </c>
      <c r="F145" s="22">
        <f>IF(Notes!$B$2="June",ROUND('Budget by Source'!F145/10,0)+S145,ROUND('Budget by Source'!F145/10,0))</f>
        <v>5242</v>
      </c>
      <c r="G145" s="22">
        <f>IF(Notes!$B$2="June",ROUND('Budget by Source'!G145/10,0)+T145,ROUND('Budget by Source'!G145/10,0))</f>
        <v>24266</v>
      </c>
      <c r="H145" s="22">
        <f t="shared" si="6"/>
        <v>394271</v>
      </c>
      <c r="I145" s="22">
        <f>INDEX(Data[],MATCH($A145,Data[Dist],0),MATCH(I$5,Data[#Headers],0))</f>
        <v>486802</v>
      </c>
      <c r="K145" s="69">
        <f>INDEX('Payment Total'!$A$7:$H$333,MATCH('Payment by Source'!$A145,'Payment Total'!$A$7:$A$333,0),6)-I145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30260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9795</v>
      </c>
      <c r="F146" s="22">
        <f>IF(Notes!$B$2="June",ROUND('Budget by Source'!F146/10,0)+S146,ROUND('Budget by Source'!F146/10,0))</f>
        <v>8831</v>
      </c>
      <c r="G146" s="22">
        <f>IF(Notes!$B$2="June",ROUND('Budget by Source'!G146/10,0)+T146,ROUND('Budget by Source'!G146/10,0))</f>
        <v>44242</v>
      </c>
      <c r="H146" s="22">
        <f t="shared" si="6"/>
        <v>635778</v>
      </c>
      <c r="I146" s="22">
        <f>INDEX(Data[],MATCH($A146,Data[Dist],0),MATCH(I$5,Data[#Headers],0))</f>
        <v>809361</v>
      </c>
      <c r="K146" s="69">
        <f>INDEX('Payment Total'!$A$7:$H$333,MATCH('Payment by Source'!$A146,'Payment Total'!$A$7:$A$333,0),6)-I146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34687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10467</v>
      </c>
      <c r="F147" s="22">
        <f>IF(Notes!$B$2="June",ROUND('Budget by Source'!F147/10,0)+S147,ROUND('Budget by Source'!F147/10,0))</f>
        <v>10932</v>
      </c>
      <c r="G147" s="22">
        <f>IF(Notes!$B$2="June",ROUND('Budget by Source'!G147/10,0)+T147,ROUND('Budget by Source'!G147/10,0))</f>
        <v>50329</v>
      </c>
      <c r="H147" s="22">
        <f t="shared" si="6"/>
        <v>779609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Total'!$A$7:$A$333,0),6)-I147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45754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23623</v>
      </c>
      <c r="F148" s="22">
        <f>IF(Notes!$B$2="June",ROUND('Budget by Source'!F148/10,0)+S148,ROUND('Budget by Source'!F148/10,0))</f>
        <v>24357</v>
      </c>
      <c r="G148" s="22">
        <f>IF(Notes!$B$2="June",ROUND('Budget by Source'!G148/10,0)+T148,ROUND('Budget by Source'!G148/10,0))</f>
        <v>124314</v>
      </c>
      <c r="H148" s="22">
        <f t="shared" si="6"/>
        <v>2119476</v>
      </c>
      <c r="I148" s="22">
        <f>INDEX(Data[],MATCH($A148,Data[Dist],0),MATCH(I$5,Data[#Headers],0))</f>
        <v>2543885</v>
      </c>
      <c r="K148" s="69">
        <f>INDEX('Payment Total'!$A$7:$H$333,MATCH('Payment by Source'!$A148,'Payment Total'!$A$7:$A$333,0),6)-I148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16232</v>
      </c>
      <c r="D149" s="22">
        <f>IF(Notes!$B$2="June",ROUND('Budget by Source'!D149/10,0)+Q149,ROUND('Budget by Source'!D149/10,0))</f>
        <v>54710</v>
      </c>
      <c r="E149" s="22">
        <f>IF(Notes!$B$2="June",ROUND('Budget by Source'!E149/10,0)+R149,ROUND('Budget by Source'!E149/10,0))</f>
        <v>5864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30320</v>
      </c>
      <c r="H149" s="22">
        <f t="shared" si="6"/>
        <v>476060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Total'!$A$7:$A$333,0),6)-I149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192108</v>
      </c>
      <c r="D150" s="22">
        <f>IF(Notes!$B$2="June",ROUND('Budget by Source'!D150/10,0)+Q150,ROUND('Budget by Source'!D150/10,0))</f>
        <v>883001</v>
      </c>
      <c r="E150" s="22">
        <f>IF(Notes!$B$2="June",ROUND('Budget by Source'!E150/10,0)+R150,ROUND('Budget by Source'!E150/10,0))</f>
        <v>111635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515054</v>
      </c>
      <c r="H150" s="22">
        <f t="shared" si="6"/>
        <v>6915151</v>
      </c>
      <c r="I150" s="22">
        <f>INDEX(Data[],MATCH($A150,Data[Dist],0),MATCH(I$5,Data[#Headers],0))</f>
        <v>8725257</v>
      </c>
      <c r="K150" s="69">
        <f>INDEX('Payment Total'!$A$7:$H$333,MATCH('Payment by Source'!$A150,'Payment Total'!$A$7:$A$333,0),6)-I150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22135</v>
      </c>
      <c r="D151" s="22">
        <f>IF(Notes!$B$2="June",ROUND('Budget by Source'!D151/10,0)+Q151,ROUND('Budget by Source'!D151/10,0))</f>
        <v>65509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7601</v>
      </c>
      <c r="G151" s="22">
        <f>IF(Notes!$B$2="June",ROUND('Budget by Source'!G151/10,0)+T151,ROUND('Budget by Source'!G151/10,0))</f>
        <v>36323</v>
      </c>
      <c r="H151" s="22">
        <f t="shared" si="6"/>
        <v>543606</v>
      </c>
      <c r="I151" s="22">
        <f>INDEX(Data[],MATCH($A151,Data[Dist],0),MATCH(I$5,Data[#Headers],0))</f>
        <v>683378</v>
      </c>
      <c r="K151" s="69">
        <f>INDEX('Payment Total'!$A$7:$H$333,MATCH('Payment by Source'!$A151,'Payment Total'!$A$7:$A$333,0),6)-I151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10330</v>
      </c>
      <c r="D152" s="22">
        <f>IF(Notes!$B$2="June",ROUND('Budget by Source'!D152/10,0)+Q152,ROUND('Budget by Source'!D152/10,0))</f>
        <v>30798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3583</v>
      </c>
      <c r="G152" s="22">
        <f>IF(Notes!$B$2="June",ROUND('Budget by Source'!G152/10,0)+T152,ROUND('Budget by Source'!G152/10,0))</f>
        <v>18128</v>
      </c>
      <c r="H152" s="22">
        <f t="shared" si="6"/>
        <v>285726</v>
      </c>
      <c r="I152" s="22">
        <f>INDEX(Data[],MATCH($A152,Data[Dist],0),MATCH(I$5,Data[#Headers],0))</f>
        <v>351658</v>
      </c>
      <c r="K152" s="69">
        <f>INDEX('Payment Total'!$A$7:$H$333,MATCH('Payment by Source'!$A152,'Payment Total'!$A$7:$A$333,0),6)-I152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18077</v>
      </c>
      <c r="D153" s="22">
        <f>IF(Notes!$B$2="June",ROUND('Budget by Source'!D153/10,0)+Q153,ROUND('Budget by Source'!D153/10,0))</f>
        <v>46853</v>
      </c>
      <c r="E153" s="22">
        <f>IF(Notes!$B$2="June",ROUND('Budget by Source'!E153/10,0)+R153,ROUND('Budget by Source'!E153/10,0))</f>
        <v>4914</v>
      </c>
      <c r="F153" s="22">
        <f>IF(Notes!$B$2="June",ROUND('Budget by Source'!F153/10,0)+S153,ROUND('Budget by Source'!F153/10,0))</f>
        <v>5363</v>
      </c>
      <c r="G153" s="22">
        <f>IF(Notes!$B$2="June",ROUND('Budget by Source'!G153/10,0)+T153,ROUND('Budget by Source'!G153/10,0))</f>
        <v>24402</v>
      </c>
      <c r="H153" s="22">
        <f t="shared" si="6"/>
        <v>281459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Total'!$A$7:$A$333,0),6)-I153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8116</v>
      </c>
      <c r="D154" s="22">
        <f>IF(Notes!$B$2="June",ROUND('Budget by Source'!D154/10,0)+Q154,ROUND('Budget by Source'!D154/10,0))</f>
        <v>27385</v>
      </c>
      <c r="E154" s="22">
        <f>IF(Notes!$B$2="June",ROUND('Budget by Source'!E154/10,0)+R154,ROUND('Budget by Source'!E154/10,0))</f>
        <v>2419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15669</v>
      </c>
      <c r="H154" s="22">
        <f t="shared" si="6"/>
        <v>240993</v>
      </c>
      <c r="I154" s="22">
        <f>INDEX(Data[],MATCH($A154,Data[Dist],0),MATCH(I$5,Data[#Headers],0))</f>
        <v>297251</v>
      </c>
      <c r="K154" s="69">
        <f>INDEX('Payment Total'!$A$7:$H$333,MATCH('Payment by Source'!$A154,'Payment Total'!$A$7:$A$333,0),6)-I154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29522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8717</v>
      </c>
      <c r="G155" s="22">
        <f>IF(Notes!$B$2="June",ROUND('Budget by Source'!G155/10,0)+T155,ROUND('Budget by Source'!G155/10,0))</f>
        <v>42487</v>
      </c>
      <c r="H155" s="22">
        <f t="shared" si="6"/>
        <v>577526</v>
      </c>
      <c r="I155" s="22">
        <f>INDEX(Data[],MATCH($A155,Data[Dist],0),MATCH(I$5,Data[#Headers],0))</f>
        <v>744323</v>
      </c>
      <c r="K155" s="69">
        <f>INDEX('Payment Total'!$A$7:$H$333,MATCH('Payment by Source'!$A155,'Payment Total'!$A$7:$A$333,0),6)-I155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22873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7004</v>
      </c>
      <c r="F156" s="22">
        <f>IF(Notes!$B$2="June",ROUND('Budget by Source'!F156/10,0)+S156,ROUND('Budget by Source'!F156/10,0))</f>
        <v>5794</v>
      </c>
      <c r="G156" s="22">
        <f>IF(Notes!$B$2="June",ROUND('Budget by Source'!G156/10,0)+T156,ROUND('Budget by Source'!G156/10,0))</f>
        <v>32677</v>
      </c>
      <c r="H156" s="22">
        <f t="shared" si="6"/>
        <v>507102</v>
      </c>
      <c r="I156" s="22">
        <f>INDEX(Data[],MATCH($A156,Data[Dist],0),MATCH(I$5,Data[#Headers],0))</f>
        <v>628668</v>
      </c>
      <c r="K156" s="69">
        <f>INDEX('Payment Total'!$A$7:$H$333,MATCH('Payment by Source'!$A156,'Payment Total'!$A$7:$A$333,0),6)-I156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101092</v>
      </c>
      <c r="D157" s="22">
        <f>IF(Notes!$B$2="June",ROUND('Budget by Source'!D157/10,0)+Q157,ROUND('Budget by Source'!D157/10,0))</f>
        <v>416456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46304</v>
      </c>
      <c r="G157" s="22">
        <f>IF(Notes!$B$2="June",ROUND('Budget by Source'!G157/10,0)+T157,ROUND('Budget by Source'!G157/10,0))</f>
        <v>249994</v>
      </c>
      <c r="H157" s="22">
        <f t="shared" si="6"/>
        <v>3791739</v>
      </c>
      <c r="I157" s="22">
        <f>INDEX(Data[],MATCH($A157,Data[Dist],0),MATCH(I$5,Data[#Headers],0))</f>
        <v>4651454</v>
      </c>
      <c r="K157" s="69">
        <f>INDEX('Payment Total'!$A$7:$H$333,MATCH('Payment by Source'!$A157,'Payment Total'!$A$7:$A$333,0),6)-I157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33581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15007</v>
      </c>
      <c r="F158" s="22">
        <f>IF(Notes!$B$2="June",ROUND('Budget by Source'!F158/10,0)+S158,ROUND('Budget by Source'!F158/10,0))</f>
        <v>13892</v>
      </c>
      <c r="G158" s="22">
        <f>IF(Notes!$B$2="June",ROUND('Budget by Source'!G158/10,0)+T158,ROUND('Budget by Source'!G158/10,0))</f>
        <v>67177</v>
      </c>
      <c r="H158" s="22">
        <f t="shared" si="6"/>
        <v>1314475</v>
      </c>
      <c r="I158" s="22">
        <f>INDEX(Data[],MATCH($A158,Data[Dist],0),MATCH(I$5,Data[#Headers],0))</f>
        <v>1561507</v>
      </c>
      <c r="K158" s="69">
        <f>INDEX('Payment Total'!$A$7:$H$333,MATCH('Payment by Source'!$A158,'Payment Total'!$A$7:$A$333,0),6)-I158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13200750</v>
      </c>
      <c r="V158" s="152">
        <f t="shared" si="7"/>
        <v>1320075</v>
      </c>
      <c r="W158" s="152">
        <f t="shared" si="8"/>
        <v>13200750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6640</v>
      </c>
      <c r="D159" s="22">
        <f>IF(Notes!$B$2="June",ROUND('Budget by Source'!D159/10,0)+Q159,ROUND('Budget by Source'!D159/10,0))</f>
        <v>23504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2475</v>
      </c>
      <c r="G159" s="22">
        <f>IF(Notes!$B$2="June",ROUND('Budget by Source'!G159/10,0)+T159,ROUND('Budget by Source'!G159/10,0))</f>
        <v>12404</v>
      </c>
      <c r="H159" s="22">
        <f t="shared" si="6"/>
        <v>161517</v>
      </c>
      <c r="I159" s="22">
        <f>INDEX(Data[],MATCH($A159,Data[Dist],0),MATCH(I$5,Data[#Headers],0))</f>
        <v>208857</v>
      </c>
      <c r="K159" s="69">
        <f>INDEX('Payment Total'!$A$7:$H$333,MATCH('Payment by Source'!$A159,'Payment Total'!$A$7:$A$333,0),6)-I159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31290</v>
      </c>
      <c r="E160" s="22">
        <f>IF(Notes!$B$2="June",ROUND('Budget by Source'!E160/10,0)+R160,ROUND('Budget by Source'!E160/10,0))</f>
        <v>3949</v>
      </c>
      <c r="F160" s="22">
        <f>IF(Notes!$B$2="June",ROUND('Budget by Source'!F160/10,0)+S160,ROUND('Budget by Source'!F160/10,0))</f>
        <v>3624</v>
      </c>
      <c r="G160" s="22">
        <f>IF(Notes!$B$2="June",ROUND('Budget by Source'!G160/10,0)+T160,ROUND('Budget by Source'!G160/10,0))</f>
        <v>16584</v>
      </c>
      <c r="H160" s="22">
        <f t="shared" si="6"/>
        <v>241734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Total'!$A$7:$A$333,0),6)-I160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36532</v>
      </c>
      <c r="D161" s="22">
        <f>IF(Notes!$B$2="June",ROUND('Budget by Source'!D161/10,0)+Q161,ROUND('Budget by Source'!D161/10,0))</f>
        <v>112037</v>
      </c>
      <c r="E161" s="22">
        <f>IF(Notes!$B$2="June",ROUND('Budget by Source'!E161/10,0)+R161,ROUND('Budget by Source'!E161/10,0))</f>
        <v>13303</v>
      </c>
      <c r="F161" s="22">
        <f>IF(Notes!$B$2="June",ROUND('Budget by Source'!F161/10,0)+S161,ROUND('Budget by Source'!F161/10,0))</f>
        <v>12049</v>
      </c>
      <c r="G161" s="22">
        <f>IF(Notes!$B$2="June",ROUND('Budget by Source'!G161/10,0)+T161,ROUND('Budget by Source'!G161/10,0))</f>
        <v>62759</v>
      </c>
      <c r="H161" s="22">
        <f t="shared" si="6"/>
        <v>1073104</v>
      </c>
      <c r="I161" s="22">
        <f>INDEX(Data[],MATCH($A161,Data[Dist],0),MATCH(I$5,Data[#Headers],0))</f>
        <v>1309784</v>
      </c>
      <c r="K161" s="69">
        <f>INDEX('Payment Total'!$A$7:$H$333,MATCH('Payment by Source'!$A161,'Payment Total'!$A$7:$A$333,0),6)-I161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9592</v>
      </c>
      <c r="D162" s="22">
        <f>IF(Notes!$B$2="June",ROUND('Budget by Source'!D162/10,0)+Q162,ROUND('Budget by Source'!D162/10,0))</f>
        <v>38586</v>
      </c>
      <c r="E162" s="22">
        <f>IF(Notes!$B$2="June",ROUND('Budget by Source'!E162/10,0)+R162,ROUND('Budget by Source'!E162/10,0))</f>
        <v>4556</v>
      </c>
      <c r="F162" s="22">
        <f>IF(Notes!$B$2="June",ROUND('Budget by Source'!F162/10,0)+S162,ROUND('Budget by Source'!F162/10,0))</f>
        <v>4001</v>
      </c>
      <c r="G162" s="22">
        <f>IF(Notes!$B$2="June",ROUND('Budget by Source'!G162/10,0)+T162,ROUND('Budget by Source'!G162/10,0))</f>
        <v>20544</v>
      </c>
      <c r="H162" s="22">
        <f t="shared" si="6"/>
        <v>265914</v>
      </c>
      <c r="I162" s="22">
        <f>INDEX(Data[],MATCH($A162,Data[Dist],0),MATCH(I$5,Data[#Headers],0))</f>
        <v>343193</v>
      </c>
      <c r="K162" s="69">
        <f>INDEX('Payment Total'!$A$7:$H$333,MATCH('Payment by Source'!$A162,'Payment Total'!$A$7:$A$333,0),6)-I162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9223</v>
      </c>
      <c r="D163" s="22">
        <f>IF(Notes!$B$2="June",ROUND('Budget by Source'!D163/10,0)+Q163,ROUND('Budget by Source'!D163/10,0))</f>
        <v>22443</v>
      </c>
      <c r="E163" s="22">
        <f>IF(Notes!$B$2="June",ROUND('Budget by Source'!E163/10,0)+R163,ROUND('Budget by Source'!E163/10,0))</f>
        <v>2460</v>
      </c>
      <c r="F163" s="22">
        <f>IF(Notes!$B$2="June",ROUND('Budget by Source'!F163/10,0)+S163,ROUND('Budget by Source'!F163/10,0))</f>
        <v>2430</v>
      </c>
      <c r="G163" s="22">
        <f>IF(Notes!$B$2="June",ROUND('Budget by Source'!G163/10,0)+T163,ROUND('Budget by Source'!G163/10,0))</f>
        <v>11209</v>
      </c>
      <c r="H163" s="22">
        <f t="shared" si="6"/>
        <v>193763</v>
      </c>
      <c r="I163" s="22">
        <f>INDEX(Data[],MATCH($A163,Data[Dist],0),MATCH(I$5,Data[#Headers],0))</f>
        <v>241528</v>
      </c>
      <c r="K163" s="69">
        <f>INDEX('Payment Total'!$A$7:$H$333,MATCH('Payment by Source'!$A163,'Payment Total'!$A$7:$A$333,0),6)-I163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2053929</v>
      </c>
      <c r="V163" s="152">
        <f t="shared" si="7"/>
        <v>205393</v>
      </c>
      <c r="W163" s="152">
        <f t="shared" si="8"/>
        <v>2053930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7378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2037</v>
      </c>
      <c r="F164" s="22">
        <f>IF(Notes!$B$2="June",ROUND('Budget by Source'!F164/10,0)+S164,ROUND('Budget by Source'!F164/10,0))</f>
        <v>2133</v>
      </c>
      <c r="G164" s="22">
        <f>IF(Notes!$B$2="June",ROUND('Budget by Source'!G164/10,0)+T164,ROUND('Budget by Source'!G164/10,0))</f>
        <v>9937</v>
      </c>
      <c r="H164" s="22">
        <f t="shared" si="6"/>
        <v>129703</v>
      </c>
      <c r="I164" s="22">
        <f>INDEX(Data[],MATCH($A164,Data[Dist],0),MATCH(I$5,Data[#Headers],0))</f>
        <v>170716</v>
      </c>
      <c r="K164" s="69">
        <f>INDEX('Payment Total'!$A$7:$H$333,MATCH('Payment by Source'!$A164,'Payment Total'!$A$7:$A$333,0),6)-I164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15864</v>
      </c>
      <c r="D165" s="22">
        <f>IF(Notes!$B$2="June",ROUND('Budget by Source'!D165/10,0)+Q165,ROUND('Budget by Source'!D165/10,0))</f>
        <v>38607</v>
      </c>
      <c r="E165" s="22">
        <f>IF(Notes!$B$2="June",ROUND('Budget by Source'!E165/10,0)+R165,ROUND('Budget by Source'!E165/10,0))</f>
        <v>4013</v>
      </c>
      <c r="F165" s="22">
        <f>IF(Notes!$B$2="June",ROUND('Budget by Source'!F165/10,0)+S165,ROUND('Budget by Source'!F165/10,0))</f>
        <v>4122</v>
      </c>
      <c r="G165" s="22">
        <f>IF(Notes!$B$2="June",ROUND('Budget by Source'!G165/10,0)+T165,ROUND('Budget by Source'!G165/10,0))</f>
        <v>22045</v>
      </c>
      <c r="H165" s="22">
        <f t="shared" si="6"/>
        <v>302976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Total'!$A$7:$A$333,0),6)-I165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11805</v>
      </c>
      <c r="D166" s="22">
        <f>IF(Notes!$B$2="June",ROUND('Budget by Source'!D166/10,0)+Q166,ROUND('Budget by Source'!D166/10,0))</f>
        <v>38815</v>
      </c>
      <c r="E166" s="22">
        <f>IF(Notes!$B$2="June",ROUND('Budget by Source'!E166/10,0)+R166,ROUND('Budget by Source'!E166/10,0))</f>
        <v>4468</v>
      </c>
      <c r="F166" s="22">
        <f>IF(Notes!$B$2="June",ROUND('Budget by Source'!F166/10,0)+S166,ROUND('Budget by Source'!F166/10,0))</f>
        <v>4412</v>
      </c>
      <c r="G166" s="22">
        <f>IF(Notes!$B$2="June",ROUND('Budget by Source'!G166/10,0)+T166,ROUND('Budget by Source'!G166/10,0))</f>
        <v>20298</v>
      </c>
      <c r="H166" s="22">
        <f t="shared" si="6"/>
        <v>251050</v>
      </c>
      <c r="I166" s="22">
        <f>INDEX(Data[],MATCH($A166,Data[Dist],0),MATCH(I$5,Data[#Headers],0))</f>
        <v>330848</v>
      </c>
      <c r="K166" s="69">
        <f>INDEX('Payment Total'!$A$7:$H$333,MATCH('Payment by Source'!$A166,'Payment Total'!$A$7:$A$333,0),6)-I166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2560315</v>
      </c>
      <c r="V166" s="152">
        <f t="shared" si="7"/>
        <v>256032</v>
      </c>
      <c r="W166" s="152">
        <f t="shared" si="8"/>
        <v>2560320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34319</v>
      </c>
      <c r="D167" s="22">
        <f>IF(Notes!$B$2="June",ROUND('Budget by Source'!D167/10,0)+Q167,ROUND('Budget by Source'!D167/10,0))</f>
        <v>137228</v>
      </c>
      <c r="E167" s="22">
        <f>IF(Notes!$B$2="June",ROUND('Budget by Source'!E167/10,0)+R167,ROUND('Budget by Source'!E167/10,0))</f>
        <v>15211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79996</v>
      </c>
      <c r="H167" s="22">
        <f t="shared" si="6"/>
        <v>1178819</v>
      </c>
      <c r="I167" s="22">
        <f>INDEX(Data[],MATCH($A167,Data[Dist],0),MATCH(I$5,Data[#Headers],0))</f>
        <v>1461483</v>
      </c>
      <c r="K167" s="69">
        <f>INDEX('Payment Total'!$A$7:$H$333,MATCH('Payment by Source'!$A167,'Payment Total'!$A$7:$A$333,0),6)-I167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11896727</v>
      </c>
      <c r="V167" s="152">
        <f t="shared" si="7"/>
        <v>1189673</v>
      </c>
      <c r="W167" s="152">
        <f t="shared" si="8"/>
        <v>11896730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12913</v>
      </c>
      <c r="D168" s="22">
        <f>IF(Notes!$B$2="June",ROUND('Budget by Source'!D168/10,0)+Q168,ROUND('Budget by Source'!D168/10,0))</f>
        <v>31376</v>
      </c>
      <c r="E168" s="22">
        <f>IF(Notes!$B$2="June",ROUND('Budget by Source'!E168/10,0)+R168,ROUND('Budget by Source'!E168/10,0))</f>
        <v>4132</v>
      </c>
      <c r="F168" s="22">
        <f>IF(Notes!$B$2="June",ROUND('Budget by Source'!F168/10,0)+S168,ROUND('Budget by Source'!F168/10,0))</f>
        <v>3615</v>
      </c>
      <c r="G168" s="22">
        <f>IF(Notes!$B$2="June",ROUND('Budget by Source'!G168/10,0)+T168,ROUND('Budget by Source'!G168/10,0))</f>
        <v>16109</v>
      </c>
      <c r="H168" s="22">
        <f t="shared" si="6"/>
        <v>247538</v>
      </c>
      <c r="I168" s="22">
        <f>INDEX(Data[],MATCH($A168,Data[Dist],0),MATCH(I$5,Data[#Headers],0))</f>
        <v>315683</v>
      </c>
      <c r="K168" s="69">
        <f>INDEX('Payment Total'!$A$7:$H$333,MATCH('Payment by Source'!$A168,'Payment Total'!$A$7:$A$333,0),6)-I168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24357</v>
      </c>
      <c r="D169" s="22">
        <f>IF(Notes!$B$2="June",ROUND('Budget by Source'!D169/10,0)+Q169,ROUND('Budget by Source'!D169/10,0))</f>
        <v>162403</v>
      </c>
      <c r="E169" s="22">
        <f>IF(Notes!$B$2="June",ROUND('Budget by Source'!E169/10,0)+R169,ROUND('Budget by Source'!E169/10,0))</f>
        <v>23861</v>
      </c>
      <c r="F169" s="22">
        <f>IF(Notes!$B$2="June",ROUND('Budget by Source'!F169/10,0)+S169,ROUND('Budget by Source'!F169/10,0))</f>
        <v>18965</v>
      </c>
      <c r="G169" s="22">
        <f>IF(Notes!$B$2="June",ROUND('Budget by Source'!G169/10,0)+T169,ROUND('Budget by Source'!G169/10,0))</f>
        <v>93994</v>
      </c>
      <c r="H169" s="22">
        <f t="shared" si="6"/>
        <v>1138941</v>
      </c>
      <c r="I169" s="22">
        <f>INDEX(Data[],MATCH($A169,Data[Dist],0),MATCH(I$5,Data[#Headers],0))</f>
        <v>1462521</v>
      </c>
      <c r="K169" s="69">
        <f>INDEX('Payment Total'!$A$7:$H$333,MATCH('Payment by Source'!$A169,'Payment Total'!$A$7:$A$333,0),6)-I169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14757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4828</v>
      </c>
      <c r="F170" s="22">
        <f>IF(Notes!$B$2="June",ROUND('Budget by Source'!F170/10,0)+S170,ROUND('Budget by Source'!F170/10,0))</f>
        <v>4898</v>
      </c>
      <c r="G170" s="22">
        <f>IF(Notes!$B$2="June",ROUND('Budget by Source'!G170/10,0)+T170,ROUND('Budget by Source'!G170/10,0))</f>
        <v>25690</v>
      </c>
      <c r="H170" s="22">
        <f t="shared" si="6"/>
        <v>358065</v>
      </c>
      <c r="I170" s="22">
        <f>INDEX(Data[],MATCH($A170,Data[Dist],0),MATCH(I$5,Data[#Headers],0))</f>
        <v>453747</v>
      </c>
      <c r="K170" s="69">
        <f>INDEX('Payment Total'!$A$7:$H$333,MATCH('Payment by Source'!$A170,'Payment Total'!$A$7:$A$333,0),6)-I170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453519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50747</v>
      </c>
      <c r="G171" s="22">
        <f>IF(Notes!$B$2="June",ROUND('Budget by Source'!G171/10,0)+T171,ROUND('Budget by Source'!G171/10,0))</f>
        <v>271191</v>
      </c>
      <c r="H171" s="22">
        <f t="shared" si="6"/>
        <v>4285232</v>
      </c>
      <c r="I171" s="22">
        <f>INDEX(Data[],MATCH($A171,Data[Dist],0),MATCH(I$5,Data[#Headers],0))</f>
        <v>5200132</v>
      </c>
      <c r="K171" s="69">
        <f>INDEX('Payment Total'!$A$7:$H$333,MATCH('Payment by Source'!$A171,'Payment Total'!$A$7:$A$333,0),6)-I171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19184</v>
      </c>
      <c r="D172" s="22">
        <f>IF(Notes!$B$2="June",ROUND('Budget by Source'!D172/10,0)+Q172,ROUND('Budget by Source'!D172/10,0))</f>
        <v>39752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3993</v>
      </c>
      <c r="G172" s="22">
        <f>IF(Notes!$B$2="June",ROUND('Budget by Source'!G172/10,0)+T172,ROUND('Budget by Source'!G172/10,0))</f>
        <v>23571</v>
      </c>
      <c r="H172" s="22">
        <f t="shared" si="6"/>
        <v>381210</v>
      </c>
      <c r="I172" s="22">
        <f>INDEX(Data[],MATCH($A172,Data[Dist],0),MATCH(I$5,Data[#Headers],0))</f>
        <v>471682</v>
      </c>
      <c r="K172" s="69">
        <f>INDEX('Payment Total'!$A$7:$H$333,MATCH('Payment by Source'!$A172,'Payment Total'!$A$7:$A$333,0),6)-I172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17340</v>
      </c>
      <c r="D173" s="22">
        <f>IF(Notes!$B$2="June",ROUND('Budget by Source'!D173/10,0)+Q173,ROUND('Budget by Source'!D173/10,0))</f>
        <v>36762</v>
      </c>
      <c r="E173" s="22">
        <f>IF(Notes!$B$2="June",ROUND('Budget by Source'!E173/10,0)+R173,ROUND('Budget by Source'!E173/10,0))</f>
        <v>4199</v>
      </c>
      <c r="F173" s="22">
        <f>IF(Notes!$B$2="June",ROUND('Budget by Source'!F173/10,0)+S173,ROUND('Budget by Source'!F173/10,0))</f>
        <v>4106</v>
      </c>
      <c r="G173" s="22">
        <f>IF(Notes!$B$2="June",ROUND('Budget by Source'!G173/10,0)+T173,ROUND('Budget by Source'!G173/10,0))</f>
        <v>20561</v>
      </c>
      <c r="H173" s="22">
        <f t="shared" si="6"/>
        <v>297756</v>
      </c>
      <c r="I173" s="22">
        <f>INDEX(Data[],MATCH($A173,Data[Dist],0),MATCH(I$5,Data[#Headers],0))</f>
        <v>380724</v>
      </c>
      <c r="K173" s="69">
        <f>INDEX('Payment Total'!$A$7:$H$333,MATCH('Payment by Source'!$A173,'Payment Total'!$A$7:$A$333,0),6)-I173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10330</v>
      </c>
      <c r="D174" s="22">
        <f>IF(Notes!$B$2="June",ROUND('Budget by Source'!D174/10,0)+Q174,ROUND('Budget by Source'!D174/10,0))</f>
        <v>25658</v>
      </c>
      <c r="E174" s="22">
        <f>IF(Notes!$B$2="June",ROUND('Budget by Source'!E174/10,0)+R174,ROUND('Budget by Source'!E174/10,0))</f>
        <v>2916</v>
      </c>
      <c r="F174" s="22">
        <f>IF(Notes!$B$2="June",ROUND('Budget by Source'!F174/10,0)+S174,ROUND('Budget by Source'!F174/10,0))</f>
        <v>2661</v>
      </c>
      <c r="G174" s="22">
        <f>IF(Notes!$B$2="June",ROUND('Budget by Source'!G174/10,0)+T174,ROUND('Budget by Source'!G174/10,0))</f>
        <v>12906</v>
      </c>
      <c r="H174" s="22">
        <f t="shared" si="6"/>
        <v>148901</v>
      </c>
      <c r="I174" s="22">
        <f>INDEX(Data[],MATCH($A174,Data[Dist],0),MATCH(I$5,Data[#Headers],0))</f>
        <v>203372</v>
      </c>
      <c r="K174" s="69">
        <f>INDEX('Payment Total'!$A$7:$H$333,MATCH('Payment by Source'!$A174,'Payment Total'!$A$7:$A$333,0),6)-I174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17340</v>
      </c>
      <c r="D175" s="22">
        <f>IF(Notes!$B$2="June",ROUND('Budget by Source'!D175/10,0)+Q175,ROUND('Budget by Source'!D175/10,0))</f>
        <v>47420</v>
      </c>
      <c r="E175" s="22">
        <f>IF(Notes!$B$2="June",ROUND('Budget by Source'!E175/10,0)+R175,ROUND('Budget by Source'!E175/10,0))</f>
        <v>5090</v>
      </c>
      <c r="F175" s="22">
        <f>IF(Notes!$B$2="June",ROUND('Budget by Source'!F175/10,0)+S175,ROUND('Budget by Source'!F175/10,0))</f>
        <v>5480</v>
      </c>
      <c r="G175" s="22">
        <f>IF(Notes!$B$2="June",ROUND('Budget by Source'!G175/10,0)+T175,ROUND('Budget by Source'!G175/10,0))</f>
        <v>24775</v>
      </c>
      <c r="H175" s="22">
        <f t="shared" si="6"/>
        <v>359926</v>
      </c>
      <c r="I175" s="22">
        <f>INDEX(Data[],MATCH($A175,Data[Dist],0),MATCH(I$5,Data[#Headers],0))</f>
        <v>460031</v>
      </c>
      <c r="K175" s="69">
        <f>INDEX('Payment Total'!$A$7:$H$333,MATCH('Payment by Source'!$A175,'Payment Total'!$A$7:$A$333,0),6)-I175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11092</v>
      </c>
      <c r="E176" s="22">
        <f>IF(Notes!$B$2="June",ROUND('Budget by Source'!E176/10,0)+R176,ROUND('Budget by Source'!E176/10,0))</f>
        <v>285</v>
      </c>
      <c r="F176" s="22">
        <f>IF(Notes!$B$2="June",ROUND('Budget by Source'!F176/10,0)+S176,ROUND('Budget by Source'!F176/10,0))</f>
        <v>1180</v>
      </c>
      <c r="G176" s="22">
        <f>IF(Notes!$B$2="June",ROUND('Budget by Source'!G176/10,0)+T176,ROUND('Budget by Source'!G176/10,0))</f>
        <v>5524</v>
      </c>
      <c r="H176" s="22">
        <f t="shared" si="6"/>
        <v>9553</v>
      </c>
      <c r="I176" s="22">
        <f>INDEX(Data[],MATCH($A176,Data[Dist],0),MATCH(I$5,Data[#Headers],0))</f>
        <v>28003</v>
      </c>
      <c r="K176" s="69">
        <f>INDEX('Payment Total'!$A$7:$H$333,MATCH('Payment by Source'!$A176,'Payment Total'!$A$7:$A$333,0),6)-I176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14015</v>
      </c>
      <c r="D177" s="22">
        <f>IF(Notes!$B$2="June",ROUND('Budget by Source'!D177/10,0)+Q177,ROUND('Budget by Source'!D177/10,0))</f>
        <v>29197</v>
      </c>
      <c r="E177" s="22">
        <f>IF(Notes!$B$2="June",ROUND('Budget by Source'!E177/10,0)+R177,ROUND('Budget by Source'!E177/10,0))</f>
        <v>3010</v>
      </c>
      <c r="F177" s="22">
        <f>IF(Notes!$B$2="June",ROUND('Budget by Source'!F177/10,0)+S177,ROUND('Budget by Source'!F177/10,0))</f>
        <v>2960</v>
      </c>
      <c r="G177" s="22">
        <f>IF(Notes!$B$2="June",ROUND('Budget by Source'!G177/10,0)+T177,ROUND('Budget by Source'!G177/10,0))</f>
        <v>16126</v>
      </c>
      <c r="H177" s="22">
        <f t="shared" si="6"/>
        <v>211589</v>
      </c>
      <c r="I177" s="22">
        <f>INDEX(Data[],MATCH($A177,Data[Dist],0),MATCH(I$5,Data[#Headers],0))</f>
        <v>276897</v>
      </c>
      <c r="K177" s="69">
        <f>INDEX('Payment Total'!$A$7:$H$333,MATCH('Payment by Source'!$A177,'Payment Total'!$A$7:$A$333,0),6)-I177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11805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4981</v>
      </c>
      <c r="F178" s="22">
        <f>IF(Notes!$B$2="June",ROUND('Budget by Source'!F178/10,0)+S178,ROUND('Budget by Source'!F178/10,0))</f>
        <v>4558</v>
      </c>
      <c r="G178" s="22">
        <f>IF(Notes!$B$2="June",ROUND('Budget by Source'!G178/10,0)+T178,ROUND('Budget by Source'!G178/10,0))</f>
        <v>23584</v>
      </c>
      <c r="H178" s="22">
        <f t="shared" si="6"/>
        <v>403535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Total'!$A$7:$A$333,0),6)-I178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7378</v>
      </c>
      <c r="D179" s="22">
        <f>IF(Notes!$B$2="June",ROUND('Budget by Source'!D179/10,0)+Q179,ROUND('Budget by Source'!D179/10,0))</f>
        <v>36915</v>
      </c>
      <c r="E179" s="22">
        <f>IF(Notes!$B$2="June",ROUND('Budget by Source'!E179/10,0)+R179,ROUND('Budget by Source'!E179/10,0))</f>
        <v>3747</v>
      </c>
      <c r="F179" s="22">
        <f>IF(Notes!$B$2="June",ROUND('Budget by Source'!F179/10,0)+S179,ROUND('Budget by Source'!F179/10,0))</f>
        <v>4110</v>
      </c>
      <c r="G179" s="22">
        <f>IF(Notes!$B$2="June",ROUND('Budget by Source'!G179/10,0)+T179,ROUND('Budget by Source'!G179/10,0))</f>
        <v>19060</v>
      </c>
      <c r="H179" s="22">
        <f t="shared" si="6"/>
        <v>232924</v>
      </c>
      <c r="I179" s="22">
        <f>INDEX(Data[],MATCH($A179,Data[Dist],0),MATCH(I$5,Data[#Headers],0))</f>
        <v>304134</v>
      </c>
      <c r="K179" s="69">
        <f>INDEX('Payment Total'!$A$7:$H$333,MATCH('Payment by Source'!$A179,'Payment Total'!$A$7:$A$333,0),6)-I179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13650</v>
      </c>
      <c r="D180" s="22">
        <f>IF(Notes!$B$2="June",ROUND('Budget by Source'!D180/10,0)+Q180,ROUND('Budget by Source'!D180/10,0))</f>
        <v>43447</v>
      </c>
      <c r="E180" s="22">
        <f>IF(Notes!$B$2="June",ROUND('Budget by Source'!E180/10,0)+R180,ROUND('Budget by Source'!E180/10,0))</f>
        <v>3920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23274</v>
      </c>
      <c r="H180" s="22">
        <f t="shared" si="6"/>
        <v>243746</v>
      </c>
      <c r="I180" s="22">
        <f>INDEX(Data[],MATCH($A180,Data[Dist],0),MATCH(I$5,Data[#Headers],0))</f>
        <v>332768</v>
      </c>
      <c r="K180" s="69">
        <f>INDEX('Payment Total'!$A$7:$H$333,MATCH('Payment by Source'!$A180,'Payment Total'!$A$7:$A$333,0),6)-I180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14019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4022</v>
      </c>
      <c r="F181" s="22">
        <f>IF(Notes!$B$2="June",ROUND('Budget by Source'!F181/10,0)+S181,ROUND('Budget by Source'!F181/10,0))</f>
        <v>4174</v>
      </c>
      <c r="G181" s="22">
        <f>IF(Notes!$B$2="June",ROUND('Budget by Source'!G181/10,0)+T181,ROUND('Budget by Source'!G181/10,0))</f>
        <v>21883</v>
      </c>
      <c r="H181" s="22">
        <f t="shared" si="6"/>
        <v>240977</v>
      </c>
      <c r="I181" s="22">
        <f>INDEX(Data[],MATCH($A181,Data[Dist],0),MATCH(I$5,Data[#Headers],0))</f>
        <v>324644</v>
      </c>
      <c r="K181" s="69">
        <f>INDEX('Payment Total'!$A$7:$H$333,MATCH('Payment by Source'!$A181,'Payment Total'!$A$7:$A$333,0),6)-I181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27678</v>
      </c>
      <c r="D182" s="22">
        <f>IF(Notes!$B$2="June",ROUND('Budget by Source'!D182/10,0)+Q182,ROUND('Budget by Source'!D182/10,0))</f>
        <v>83057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9685</v>
      </c>
      <c r="G182" s="22">
        <f>IF(Notes!$B$2="June",ROUND('Budget by Source'!G182/10,0)+T182,ROUND('Budget by Source'!G182/10,0))</f>
        <v>44556</v>
      </c>
      <c r="H182" s="22">
        <f t="shared" si="6"/>
        <v>803813</v>
      </c>
      <c r="I182" s="22">
        <f>INDEX(Data[],MATCH($A182,Data[Dist],0),MATCH(I$5,Data[#Headers],0))</f>
        <v>978778</v>
      </c>
      <c r="K182" s="69">
        <f>INDEX('Payment Total'!$A$7:$H$333,MATCH('Payment by Source'!$A182,'Payment Total'!$A$7:$A$333,0),6)-I182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11805</v>
      </c>
      <c r="D183" s="22">
        <f>IF(Notes!$B$2="June",ROUND('Budget by Source'!D183/10,0)+Q183,ROUND('Budget by Source'!D183/10,0))</f>
        <v>43936</v>
      </c>
      <c r="E183" s="22">
        <f>IF(Notes!$B$2="June",ROUND('Budget by Source'!E183/10,0)+R183,ROUND('Budget by Source'!E183/10,0))</f>
        <v>4778</v>
      </c>
      <c r="F183" s="22">
        <f>IF(Notes!$B$2="June",ROUND('Budget by Source'!F183/10,0)+S183,ROUND('Budget by Source'!F183/10,0))</f>
        <v>4860</v>
      </c>
      <c r="G183" s="22">
        <f>IF(Notes!$B$2="June",ROUND('Budget by Source'!G183/10,0)+T183,ROUND('Budget by Source'!G183/10,0))</f>
        <v>24240</v>
      </c>
      <c r="H183" s="22">
        <f t="shared" si="6"/>
        <v>274952</v>
      </c>
      <c r="I183" s="22">
        <f>INDEX(Data[],MATCH($A183,Data[Dist],0),MATCH(I$5,Data[#Headers],0))</f>
        <v>364571</v>
      </c>
      <c r="K183" s="69">
        <f>INDEX('Payment Total'!$A$7:$H$333,MATCH('Payment by Source'!$A183,'Payment Total'!$A$7:$A$333,0),6)-I183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9961</v>
      </c>
      <c r="D184" s="22">
        <f>IF(Notes!$B$2="June",ROUND('Budget by Source'!D184/10,0)+Q184,ROUND('Budget by Source'!D184/10,0))</f>
        <v>30476</v>
      </c>
      <c r="E184" s="22">
        <f>IF(Notes!$B$2="June",ROUND('Budget by Source'!E184/10,0)+R184,ROUND('Budget by Source'!E184/10,0))</f>
        <v>2597</v>
      </c>
      <c r="F184" s="22">
        <f>IF(Notes!$B$2="June",ROUND('Budget by Source'!F184/10,0)+S184,ROUND('Budget by Source'!F184/10,0))</f>
        <v>3245</v>
      </c>
      <c r="G184" s="22">
        <f>IF(Notes!$B$2="June",ROUND('Budget by Source'!G184/10,0)+T184,ROUND('Budget by Source'!G184/10,0))</f>
        <v>16177</v>
      </c>
      <c r="H184" s="22">
        <f t="shared" si="6"/>
        <v>138229</v>
      </c>
      <c r="I184" s="22">
        <f>INDEX(Data[],MATCH($A184,Data[Dist],0),MATCH(I$5,Data[#Headers],0))</f>
        <v>200685</v>
      </c>
      <c r="K184" s="69">
        <f>INDEX('Payment Total'!$A$7:$H$333,MATCH('Payment by Source'!$A184,'Payment Total'!$A$7:$A$333,0),6)-I184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37638</v>
      </c>
      <c r="D185" s="22">
        <f>IF(Notes!$B$2="June",ROUND('Budget by Source'!D185/10,0)+Q185,ROUND('Budget by Source'!D185/10,0))</f>
        <v>122325</v>
      </c>
      <c r="E185" s="22">
        <f>IF(Notes!$B$2="June",ROUND('Budget by Source'!E185/10,0)+R185,ROUND('Budget by Source'!E185/10,0))</f>
        <v>14997</v>
      </c>
      <c r="F185" s="22">
        <f>IF(Notes!$B$2="June",ROUND('Budget by Source'!F185/10,0)+S185,ROUND('Budget by Source'!F185/10,0))</f>
        <v>14657</v>
      </c>
      <c r="G185" s="22">
        <f>IF(Notes!$B$2="June",ROUND('Budget by Source'!G185/10,0)+T185,ROUND('Budget by Source'!G185/10,0))</f>
        <v>66812</v>
      </c>
      <c r="H185" s="22">
        <f t="shared" si="6"/>
        <v>1187962</v>
      </c>
      <c r="I185" s="22">
        <f>INDEX(Data[],MATCH($A185,Data[Dist],0),MATCH(I$5,Data[#Headers],0))</f>
        <v>1444391</v>
      </c>
      <c r="K185" s="69">
        <f>INDEX('Payment Total'!$A$7:$H$333,MATCH('Payment by Source'!$A185,'Payment Total'!$A$7:$A$333,0),6)-I185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97781</v>
      </c>
      <c r="D186" s="22">
        <f>IF(Notes!$B$2="June",ROUND('Budget by Source'!D186/10,0)+Q186,ROUND('Budget by Source'!D186/10,0))</f>
        <v>326340</v>
      </c>
      <c r="E186" s="22">
        <f>IF(Notes!$B$2="June",ROUND('Budget by Source'!E186/10,0)+R186,ROUND('Budget by Source'!E186/10,0))</f>
        <v>49713</v>
      </c>
      <c r="F186" s="22">
        <f>IF(Notes!$B$2="June",ROUND('Budget by Source'!F186/10,0)+S186,ROUND('Budget by Source'!F186/10,0))</f>
        <v>36579</v>
      </c>
      <c r="G186" s="22">
        <f>IF(Notes!$B$2="June",ROUND('Budget by Source'!G186/10,0)+T186,ROUND('Budget by Source'!G186/10,0))</f>
        <v>189185</v>
      </c>
      <c r="H186" s="22">
        <f t="shared" si="6"/>
        <v>3687118</v>
      </c>
      <c r="I186" s="22">
        <f>INDEX(Data[],MATCH($A186,Data[Dist],0),MATCH(I$5,Data[#Headers],0))</f>
        <v>4386716</v>
      </c>
      <c r="K186" s="69">
        <f>INDEX('Payment Total'!$A$7:$H$333,MATCH('Payment by Source'!$A186,'Payment Total'!$A$7:$A$333,0),6)-I186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8116</v>
      </c>
      <c r="D187" s="22">
        <f>IF(Notes!$B$2="June",ROUND('Budget by Source'!D187/10,0)+Q187,ROUND('Budget by Source'!D187/10,0))</f>
        <v>32115</v>
      </c>
      <c r="E187" s="22">
        <f>IF(Notes!$B$2="June",ROUND('Budget by Source'!E187/10,0)+R187,ROUND('Budget by Source'!E187/10,0))</f>
        <v>3540</v>
      </c>
      <c r="F187" s="22">
        <f>IF(Notes!$B$2="June",ROUND('Budget by Source'!F187/10,0)+S187,ROUND('Budget by Source'!F187/10,0))</f>
        <v>3132</v>
      </c>
      <c r="G187" s="22">
        <f>IF(Notes!$B$2="June",ROUND('Budget by Source'!G187/10,0)+T187,ROUND('Budget by Source'!G187/10,0))</f>
        <v>18136</v>
      </c>
      <c r="H187" s="22">
        <f t="shared" si="6"/>
        <v>246277</v>
      </c>
      <c r="I187" s="22">
        <f>INDEX(Data[],MATCH($A187,Data[Dist],0),MATCH(I$5,Data[#Headers],0))</f>
        <v>311316</v>
      </c>
      <c r="K187" s="69">
        <f>INDEX('Payment Total'!$A$7:$H$333,MATCH('Payment by Source'!$A187,'Payment Total'!$A$7:$A$333,0),6)-I187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61987</v>
      </c>
      <c r="D188" s="22">
        <f>IF(Notes!$B$2="June",ROUND('Budget by Source'!D188/10,0)+Q188,ROUND('Budget by Source'!D188/10,0))</f>
        <v>212168</v>
      </c>
      <c r="E188" s="22">
        <f>IF(Notes!$B$2="June",ROUND('Budget by Source'!E188/10,0)+R188,ROUND('Budget by Source'!E188/10,0))</f>
        <v>28352</v>
      </c>
      <c r="F188" s="22">
        <f>IF(Notes!$B$2="June",ROUND('Budget by Source'!F188/10,0)+S188,ROUND('Budget by Source'!F188/10,0))</f>
        <v>25116</v>
      </c>
      <c r="G188" s="22">
        <f>IF(Notes!$B$2="June",ROUND('Budget by Source'!G188/10,0)+T188,ROUND('Budget by Source'!G188/10,0))</f>
        <v>121958</v>
      </c>
      <c r="H188" s="22">
        <f t="shared" si="6"/>
        <v>1891271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Total'!$A$7:$A$333,0),6)-I188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23976</v>
      </c>
      <c r="D189" s="22">
        <f>IF(Notes!$B$2="June",ROUND('Budget by Source'!D189/10,0)+Q189,ROUND('Budget by Source'!D189/10,0))</f>
        <v>96155</v>
      </c>
      <c r="E189" s="22">
        <f>IF(Notes!$B$2="June",ROUND('Budget by Source'!E189/10,0)+R189,ROUND('Budget by Source'!E189/10,0))</f>
        <v>11151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54916</v>
      </c>
      <c r="H189" s="22">
        <f t="shared" si="6"/>
        <v>750692</v>
      </c>
      <c r="I189" s="22">
        <f>INDEX(Data[],MATCH($A189,Data[Dist],0),MATCH(I$5,Data[#Headers],0))</f>
        <v>948335</v>
      </c>
      <c r="K189" s="69">
        <f>INDEX('Payment Total'!$A$7:$H$333,MATCH('Payment by Source'!$A189,'Payment Total'!$A$7:$A$333,0),6)-I189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55135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5494</v>
      </c>
      <c r="G190" s="22">
        <f>IF(Notes!$B$2="June",ROUND('Budget by Source'!G190/10,0)+T190,ROUND('Budget by Source'!G190/10,0))</f>
        <v>30650</v>
      </c>
      <c r="H190" s="22">
        <f t="shared" si="6"/>
        <v>423033</v>
      </c>
      <c r="I190" s="22">
        <f>INDEX(Data[],MATCH($A190,Data[Dist],0),MATCH(I$5,Data[#Headers],0))</f>
        <v>520136</v>
      </c>
      <c r="K190" s="69">
        <f>INDEX('Payment Total'!$A$7:$H$333,MATCH('Payment by Source'!$A190,'Payment Total'!$A$7:$A$333,0),6)-I190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5925</v>
      </c>
      <c r="D191" s="22">
        <f>IF(Notes!$B$2="June",ROUND('Budget by Source'!D191/10,0)+Q191,ROUND('Budget by Source'!D191/10,0))</f>
        <v>23291</v>
      </c>
      <c r="E191" s="22">
        <f>IF(Notes!$B$2="June",ROUND('Budget by Source'!E191/10,0)+R191,ROUND('Budget by Source'!E191/10,0))</f>
        <v>2877</v>
      </c>
      <c r="F191" s="22">
        <f>IF(Notes!$B$2="June",ROUND('Budget by Source'!F191/10,0)+S191,ROUND('Budget by Source'!F191/10,0))</f>
        <v>2426</v>
      </c>
      <c r="G191" s="22">
        <f>IF(Notes!$B$2="June",ROUND('Budget by Source'!G191/10,0)+T191,ROUND('Budget by Source'!G191/10,0))</f>
        <v>11446</v>
      </c>
      <c r="H191" s="22">
        <f t="shared" si="6"/>
        <v>171020</v>
      </c>
      <c r="I191" s="22">
        <f>INDEX(Data[],MATCH($A191,Data[Dist],0),MATCH(I$5,Data[#Headers],0))</f>
        <v>216985</v>
      </c>
      <c r="K191" s="69">
        <f>INDEX('Payment Total'!$A$7:$H$333,MATCH('Payment by Source'!$A191,'Payment Total'!$A$7:$A$333,0),6)-I191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1919118</v>
      </c>
      <c r="V191" s="152">
        <f t="shared" si="7"/>
        <v>191912</v>
      </c>
      <c r="W191" s="152">
        <f t="shared" si="8"/>
        <v>1919120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10699</v>
      </c>
      <c r="D192" s="22">
        <f>IF(Notes!$B$2="June",ROUND('Budget by Source'!D192/10,0)+Q192,ROUND('Budget by Source'!D192/10,0))</f>
        <v>35083</v>
      </c>
      <c r="E192" s="22">
        <f>IF(Notes!$B$2="June",ROUND('Budget by Source'!E192/10,0)+R192,ROUND('Budget by Source'!E192/10,0))</f>
        <v>3753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18407</v>
      </c>
      <c r="H192" s="22">
        <f t="shared" si="6"/>
        <v>253656</v>
      </c>
      <c r="I192" s="22">
        <f>INDEX(Data[],MATCH($A192,Data[Dist],0),MATCH(I$5,Data[#Headers],0))</f>
        <v>325127</v>
      </c>
      <c r="K192" s="69">
        <f>INDEX('Payment Total'!$A$7:$H$333,MATCH('Payment by Source'!$A192,'Payment Total'!$A$7:$A$333,0),6)-I192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22504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9278</v>
      </c>
      <c r="F193" s="22">
        <f>IF(Notes!$B$2="June",ROUND('Budget by Source'!F193/10,0)+S193,ROUND('Budget by Source'!F193/10,0))</f>
        <v>8974</v>
      </c>
      <c r="G193" s="22">
        <f>IF(Notes!$B$2="June",ROUND('Budget by Source'!G193/10,0)+T193,ROUND('Budget by Source'!G193/10,0))</f>
        <v>45030</v>
      </c>
      <c r="H193" s="22">
        <f t="shared" si="6"/>
        <v>639808</v>
      </c>
      <c r="I193" s="22">
        <f>INDEX(Data[],MATCH($A193,Data[Dist],0),MATCH(I$5,Data[#Headers],0))</f>
        <v>807725</v>
      </c>
      <c r="K193" s="69">
        <f>INDEX('Payment Total'!$A$7:$H$333,MATCH('Payment by Source'!$A193,'Payment Total'!$A$7:$A$333,0),6)-I193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14388</v>
      </c>
      <c r="D194" s="22">
        <f>IF(Notes!$B$2="June",ROUND('Budget by Source'!D194/10,0)+Q194,ROUND('Budget by Source'!D194/10,0))</f>
        <v>47243</v>
      </c>
      <c r="E194" s="22">
        <f>IF(Notes!$B$2="June",ROUND('Budget by Source'!E194/10,0)+R194,ROUND('Budget by Source'!E194/10,0))</f>
        <v>5577</v>
      </c>
      <c r="F194" s="22">
        <f>IF(Notes!$B$2="June",ROUND('Budget by Source'!F194/10,0)+S194,ROUND('Budget by Source'!F194/10,0))</f>
        <v>4766</v>
      </c>
      <c r="G194" s="22">
        <f>IF(Notes!$B$2="June",ROUND('Budget by Source'!G194/10,0)+T194,ROUND('Budget by Source'!G194/10,0))</f>
        <v>27632</v>
      </c>
      <c r="H194" s="22">
        <f t="shared" si="6"/>
        <v>410773</v>
      </c>
      <c r="I194" s="22">
        <f>INDEX(Data[],MATCH($A194,Data[Dist],0),MATCH(I$5,Data[#Headers],0))</f>
        <v>510379</v>
      </c>
      <c r="K194" s="69">
        <f>INDEX('Payment Total'!$A$7:$H$333,MATCH('Payment by Source'!$A194,'Payment Total'!$A$7:$A$333,0),6)-I194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18815</v>
      </c>
      <c r="D195" s="22">
        <f>IF(Notes!$B$2="June",ROUND('Budget by Source'!D195/10,0)+Q195,ROUND('Budget by Source'!D195/10,0))</f>
        <v>52342</v>
      </c>
      <c r="E195" s="22">
        <f>IF(Notes!$B$2="June",ROUND('Budget by Source'!E195/10,0)+R195,ROUND('Budget by Source'!E195/10,0))</f>
        <v>6439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28726</v>
      </c>
      <c r="H195" s="22">
        <f t="shared" si="6"/>
        <v>441680</v>
      </c>
      <c r="I195" s="22">
        <f>INDEX(Data[],MATCH($A195,Data[Dist],0),MATCH(I$5,Data[#Headers],0))</f>
        <v>554316</v>
      </c>
      <c r="K195" s="69">
        <f>INDEX('Payment Total'!$A$7:$H$333,MATCH('Payment by Source'!$A195,'Payment Total'!$A$7:$A$333,0),6)-I195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8486</v>
      </c>
      <c r="D196" s="22">
        <f>IF(Notes!$B$2="June",ROUND('Budget by Source'!D196/10,0)+Q196,ROUND('Budget by Source'!D196/10,0))</f>
        <v>29863</v>
      </c>
      <c r="E196" s="22">
        <f>IF(Notes!$B$2="June",ROUND('Budget by Source'!E196/10,0)+R196,ROUND('Budget by Source'!E196/10,0))</f>
        <v>3823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17661</v>
      </c>
      <c r="H196" s="22">
        <f t="shared" si="6"/>
        <v>113589</v>
      </c>
      <c r="I196" s="22">
        <f>INDEX(Data[],MATCH($A196,Data[Dist],0),MATCH(I$5,Data[#Headers],0))</f>
        <v>176380</v>
      </c>
      <c r="K196" s="69">
        <f>INDEX('Payment Total'!$A$7:$H$333,MATCH('Payment by Source'!$A196,'Payment Total'!$A$7:$A$333,0),6)-I196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1412918</v>
      </c>
      <c r="V196" s="152">
        <f t="shared" si="7"/>
        <v>141292</v>
      </c>
      <c r="W196" s="152">
        <f t="shared" si="8"/>
        <v>1412920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18077</v>
      </c>
      <c r="D197" s="22">
        <f>IF(Notes!$B$2="June",ROUND('Budget by Source'!D197/10,0)+Q197,ROUND('Budget by Source'!D197/10,0))</f>
        <v>61454</v>
      </c>
      <c r="E197" s="22">
        <f>IF(Notes!$B$2="June",ROUND('Budget by Source'!E197/10,0)+R197,ROUND('Budget by Source'!E197/10,0))</f>
        <v>6578</v>
      </c>
      <c r="F197" s="22">
        <f>IF(Notes!$B$2="June",ROUND('Budget by Source'!F197/10,0)+S197,ROUND('Budget by Source'!F197/10,0))</f>
        <v>6079</v>
      </c>
      <c r="G197" s="22">
        <f>IF(Notes!$B$2="June",ROUND('Budget by Source'!G197/10,0)+T197,ROUND('Budget by Source'!G197/10,0))</f>
        <v>34262</v>
      </c>
      <c r="H197" s="22">
        <f t="shared" si="6"/>
        <v>495318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Total'!$A$7:$A$333,0),6)-I197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5903</v>
      </c>
      <c r="D198" s="22">
        <f>IF(Notes!$B$2="June",ROUND('Budget by Source'!D198/10,0)+Q198,ROUND('Budget by Source'!D198/10,0))</f>
        <v>24762</v>
      </c>
      <c r="E198" s="22">
        <f>IF(Notes!$B$2="June",ROUND('Budget by Source'!E198/10,0)+R198,ROUND('Budget by Source'!E198/10,0))</f>
        <v>3087</v>
      </c>
      <c r="F198" s="22">
        <f>IF(Notes!$B$2="June",ROUND('Budget by Source'!F198/10,0)+S198,ROUND('Budget by Source'!F198/10,0))</f>
        <v>2774</v>
      </c>
      <c r="G198" s="22">
        <f>IF(Notes!$B$2="June",ROUND('Budget by Source'!G198/10,0)+T198,ROUND('Budget by Source'!G198/10,0))</f>
        <v>12172</v>
      </c>
      <c r="H198" s="22">
        <f t="shared" si="6"/>
        <v>186369</v>
      </c>
      <c r="I198" s="22">
        <f>INDEX(Data[],MATCH($A198,Data[Dist],0),MATCH(I$5,Data[#Headers],0))</f>
        <v>235067</v>
      </c>
      <c r="K198" s="69">
        <f>INDEX('Payment Total'!$A$7:$H$333,MATCH('Payment by Source'!$A198,'Payment Total'!$A$7:$A$333,0),6)-I198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1671</v>
      </c>
      <c r="F199" s="22">
        <f>IF(Notes!$B$2="June",ROUND('Budget by Source'!F199/10,0)+S199,ROUND('Budget by Source'!F199/10,0))</f>
        <v>1336</v>
      </c>
      <c r="G199" s="22">
        <f>IF(Notes!$B$2="June",ROUND('Budget by Source'!G199/10,0)+T199,ROUND('Budget by Source'!G199/10,0))</f>
        <v>7843</v>
      </c>
      <c r="H199" s="22">
        <f t="shared" ref="H199:H262" si="9">I199-SUM(C199:G199)</f>
        <v>128001</v>
      </c>
      <c r="I199" s="22">
        <f>INDEX(Data[],MATCH($A199,Data[Dist],0),MATCH(I$5,Data[#Headers],0))</f>
        <v>154993</v>
      </c>
      <c r="K199" s="69">
        <f>INDEX('Payment Total'!$A$7:$H$333,MATCH('Payment by Source'!$A199,'Payment Total'!$A$7:$A$333,0),6)-I199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6640</v>
      </c>
      <c r="D200" s="22">
        <f>IF(Notes!$B$2="June",ROUND('Budget by Source'!D200/10,0)+Q200,ROUND('Budget by Source'!D200/10,0))</f>
        <v>12113</v>
      </c>
      <c r="E200" s="22">
        <f>IF(Notes!$B$2="June",ROUND('Budget by Source'!E200/10,0)+R200,ROUND('Budget by Source'!E200/10,0))</f>
        <v>1746</v>
      </c>
      <c r="F200" s="22">
        <f>IF(Notes!$B$2="June",ROUND('Budget by Source'!F200/10,0)+S200,ROUND('Budget by Source'!F200/10,0))</f>
        <v>1327</v>
      </c>
      <c r="G200" s="22">
        <f>IF(Notes!$B$2="June",ROUND('Budget by Source'!G200/10,0)+T200,ROUND('Budget by Source'!G200/10,0))</f>
        <v>6635</v>
      </c>
      <c r="H200" s="22">
        <f t="shared" si="9"/>
        <v>104027</v>
      </c>
      <c r="I200" s="22">
        <f>INDEX(Data[],MATCH($A200,Data[Dist],0),MATCH(I$5,Data[#Headers],0))</f>
        <v>132488</v>
      </c>
      <c r="K200" s="69">
        <f>INDEX('Payment Total'!$A$7:$H$333,MATCH('Payment by Source'!$A200,'Payment Total'!$A$7:$A$333,0),6)-I200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2213</v>
      </c>
      <c r="D201" s="22">
        <f>IF(Notes!$B$2="June",ROUND('Budget by Source'!D201/10,0)+Q201,ROUND('Budget by Source'!D201/10,0))</f>
        <v>14196</v>
      </c>
      <c r="E201" s="22">
        <f>IF(Notes!$B$2="June",ROUND('Budget by Source'!E201/10,0)+R201,ROUND('Budget by Source'!E201/10,0))</f>
        <v>1650</v>
      </c>
      <c r="F201" s="22">
        <f>IF(Notes!$B$2="June",ROUND('Budget by Source'!F201/10,0)+S201,ROUND('Budget by Source'!F201/10,0))</f>
        <v>1470</v>
      </c>
      <c r="G201" s="22">
        <f>IF(Notes!$B$2="June",ROUND('Budget by Source'!G201/10,0)+T201,ROUND('Budget by Source'!G201/10,0))</f>
        <v>7204</v>
      </c>
      <c r="H201" s="22">
        <f t="shared" si="9"/>
        <v>92025</v>
      </c>
      <c r="I201" s="22">
        <f>INDEX(Data[],MATCH($A201,Data[Dist],0),MATCH(I$5,Data[#Headers],0))</f>
        <v>118758</v>
      </c>
      <c r="K201" s="69">
        <f>INDEX('Payment Total'!$A$7:$H$333,MATCH('Payment by Source'!$A201,'Payment Total'!$A$7:$A$333,0),6)-I201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928862</v>
      </c>
      <c r="V201" s="152">
        <f t="shared" si="10"/>
        <v>92886</v>
      </c>
      <c r="W201" s="152">
        <f t="shared" si="11"/>
        <v>928860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11805</v>
      </c>
      <c r="D202" s="22">
        <f>IF(Notes!$B$2="June",ROUND('Budget by Source'!D202/10,0)+Q202,ROUND('Budget by Source'!D202/10,0))</f>
        <v>42592</v>
      </c>
      <c r="E202" s="22">
        <f>IF(Notes!$B$2="June",ROUND('Budget by Source'!E202/10,0)+R202,ROUND('Budget by Source'!E202/10,0))</f>
        <v>4955</v>
      </c>
      <c r="F202" s="22">
        <f>IF(Notes!$B$2="June",ROUND('Budget by Source'!F202/10,0)+S202,ROUND('Budget by Source'!F202/10,0))</f>
        <v>5257</v>
      </c>
      <c r="G202" s="22">
        <f>IF(Notes!$B$2="June",ROUND('Budget by Source'!G202/10,0)+T202,ROUND('Budget by Source'!G202/10,0))</f>
        <v>21315</v>
      </c>
      <c r="H202" s="22">
        <f t="shared" si="9"/>
        <v>271234</v>
      </c>
      <c r="I202" s="22">
        <f>INDEX(Data[],MATCH($A202,Data[Dist],0),MATCH(I$5,Data[#Headers],0))</f>
        <v>357158</v>
      </c>
      <c r="K202" s="69">
        <f>INDEX('Payment Total'!$A$7:$H$333,MATCH('Payment by Source'!$A202,'Payment Total'!$A$7:$A$333,0),6)-I202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25833</v>
      </c>
      <c r="D203" s="22">
        <f>IF(Notes!$B$2="June",ROUND('Budget by Source'!D203/10,0)+Q203,ROUND('Budget by Source'!D203/10,0))</f>
        <v>114568</v>
      </c>
      <c r="E203" s="22">
        <f>IF(Notes!$B$2="June",ROUND('Budget by Source'!E203/10,0)+R203,ROUND('Budget by Source'!E203/10,0))</f>
        <v>15167</v>
      </c>
      <c r="F203" s="22">
        <f>IF(Notes!$B$2="June",ROUND('Budget by Source'!F203/10,0)+S203,ROUND('Budget by Source'!F203/10,0))</f>
        <v>13617</v>
      </c>
      <c r="G203" s="22">
        <f>IF(Notes!$B$2="June",ROUND('Budget by Source'!G203/10,0)+T203,ROUND('Budget by Source'!G203/10,0))</f>
        <v>65481</v>
      </c>
      <c r="H203" s="22">
        <f t="shared" si="9"/>
        <v>1043782</v>
      </c>
      <c r="I203" s="22">
        <f>INDEX(Data[],MATCH($A203,Data[Dist],0),MATCH(I$5,Data[#Headers],0))</f>
        <v>1278448</v>
      </c>
      <c r="K203" s="69">
        <f>INDEX('Payment Total'!$A$7:$H$333,MATCH('Payment by Source'!$A203,'Payment Total'!$A$7:$A$333,0),6)-I203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21029</v>
      </c>
      <c r="D204" s="22">
        <f>IF(Notes!$B$2="June",ROUND('Budget by Source'!D204/10,0)+Q204,ROUND('Budget by Source'!D204/10,0))</f>
        <v>71811</v>
      </c>
      <c r="E204" s="22">
        <f>IF(Notes!$B$2="June",ROUND('Budget by Source'!E204/10,0)+R204,ROUND('Budget by Source'!E204/10,0))</f>
        <v>8819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40053</v>
      </c>
      <c r="H204" s="22">
        <f t="shared" si="9"/>
        <v>617992</v>
      </c>
      <c r="I204" s="22">
        <f>INDEX(Data[],MATCH($A204,Data[Dist],0),MATCH(I$5,Data[#Headers],0))</f>
        <v>767817</v>
      </c>
      <c r="K204" s="69">
        <f>INDEX('Payment Total'!$A$7:$H$333,MATCH('Payment by Source'!$A204,'Payment Total'!$A$7:$A$333,0),6)-I204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8116</v>
      </c>
      <c r="D205" s="22">
        <f>IF(Notes!$B$2="June",ROUND('Budget by Source'!D205/10,0)+Q205,ROUND('Budget by Source'!D205/10,0))</f>
        <v>16659</v>
      </c>
      <c r="E205" s="22">
        <f>IF(Notes!$B$2="June",ROUND('Budget by Source'!E205/10,0)+R205,ROUND('Budget by Source'!E205/10,0))</f>
        <v>2041</v>
      </c>
      <c r="F205" s="22">
        <f>IF(Notes!$B$2="June",ROUND('Budget by Source'!F205/10,0)+S205,ROUND('Budget by Source'!F205/10,0))</f>
        <v>1676</v>
      </c>
      <c r="G205" s="22">
        <f>IF(Notes!$B$2="June",ROUND('Budget by Source'!G205/10,0)+T205,ROUND('Budget by Source'!G205/10,0))</f>
        <v>8046</v>
      </c>
      <c r="H205" s="22">
        <f t="shared" si="9"/>
        <v>114722</v>
      </c>
      <c r="I205" s="22">
        <f>INDEX(Data[],MATCH($A205,Data[Dist],0),MATCH(I$5,Data[#Headers],0))</f>
        <v>151260</v>
      </c>
      <c r="K205" s="69">
        <f>INDEX('Payment Total'!$A$7:$H$333,MATCH('Payment by Source'!$A205,'Payment Total'!$A$7:$A$333,0),6)-I205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1258490</v>
      </c>
      <c r="V205" s="152">
        <f t="shared" si="10"/>
        <v>125849</v>
      </c>
      <c r="W205" s="152">
        <f t="shared" si="11"/>
        <v>1258490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38187</v>
      </c>
      <c r="F206" s="22">
        <f>IF(Notes!$B$2="June",ROUND('Budget by Source'!F206/10,0)+S206,ROUND('Budget by Source'!F206/10,0))</f>
        <v>31469</v>
      </c>
      <c r="G206" s="22">
        <f>IF(Notes!$B$2="June",ROUND('Budget by Source'!G206/10,0)+T206,ROUND('Budget by Source'!G206/10,0))</f>
        <v>164749</v>
      </c>
      <c r="H206" s="22">
        <f t="shared" si="9"/>
        <v>2812647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Total'!$A$7:$A$333,0),6)-I206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13650</v>
      </c>
      <c r="D207" s="22">
        <f>IF(Notes!$B$2="June",ROUND('Budget by Source'!D207/10,0)+Q207,ROUND('Budget by Source'!D207/10,0))</f>
        <v>37099</v>
      </c>
      <c r="E207" s="22">
        <f>IF(Notes!$B$2="June",ROUND('Budget by Source'!E207/10,0)+R207,ROUND('Budget by Source'!E207/10,0))</f>
        <v>3780</v>
      </c>
      <c r="F207" s="22">
        <f>IF(Notes!$B$2="June",ROUND('Budget by Source'!F207/10,0)+S207,ROUND('Budget by Source'!F207/10,0))</f>
        <v>4211</v>
      </c>
      <c r="G207" s="22">
        <f>IF(Notes!$B$2="June",ROUND('Budget by Source'!G207/10,0)+T207,ROUND('Budget by Source'!G207/10,0))</f>
        <v>21315</v>
      </c>
      <c r="H207" s="22">
        <f t="shared" si="9"/>
        <v>305164</v>
      </c>
      <c r="I207" s="22">
        <f>INDEX(Data[],MATCH($A207,Data[Dist],0),MATCH(I$5,Data[#Headers],0))</f>
        <v>385219</v>
      </c>
      <c r="K207" s="69">
        <f>INDEX('Payment Total'!$A$7:$H$333,MATCH('Payment by Source'!$A207,'Payment Total'!$A$7:$A$333,0),6)-I207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30998</v>
      </c>
      <c r="D208" s="22">
        <f>IF(Notes!$B$2="June",ROUND('Budget by Source'!D208/10,0)+Q208,ROUND('Budget by Source'!D208/10,0))</f>
        <v>90745</v>
      </c>
      <c r="E208" s="22">
        <f>IF(Notes!$B$2="June",ROUND('Budget by Source'!E208/10,0)+R208,ROUND('Budget by Source'!E208/10,0))</f>
        <v>12279</v>
      </c>
      <c r="F208" s="22">
        <f>IF(Notes!$B$2="June",ROUND('Budget by Source'!F208/10,0)+S208,ROUND('Budget by Source'!F208/10,0))</f>
        <v>10958</v>
      </c>
      <c r="G208" s="22">
        <f>IF(Notes!$B$2="June",ROUND('Budget by Source'!G208/10,0)+T208,ROUND('Budget by Source'!G208/10,0))</f>
        <v>51342</v>
      </c>
      <c r="H208" s="22">
        <f t="shared" si="9"/>
        <v>765409</v>
      </c>
      <c r="I208" s="22">
        <f>INDEX(Data[],MATCH($A208,Data[Dist],0),MATCH(I$5,Data[#Headers],0))</f>
        <v>961731</v>
      </c>
      <c r="K208" s="69">
        <f>INDEX('Payment Total'!$A$7:$H$333,MATCH('Payment by Source'!$A208,'Payment Total'!$A$7:$A$333,0),6)-I208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10330</v>
      </c>
      <c r="D209" s="22">
        <f>IF(Notes!$B$2="June",ROUND('Budget by Source'!D209/10,0)+Q209,ROUND('Budget by Source'!D209/10,0))</f>
        <v>30749</v>
      </c>
      <c r="E209" s="22">
        <f>IF(Notes!$B$2="June",ROUND('Budget by Source'!E209/10,0)+R209,ROUND('Budget by Source'!E209/10,0))</f>
        <v>3941</v>
      </c>
      <c r="F209" s="22">
        <f>IF(Notes!$B$2="June",ROUND('Budget by Source'!F209/10,0)+S209,ROUND('Budget by Source'!F209/10,0))</f>
        <v>3302</v>
      </c>
      <c r="G209" s="22">
        <f>IF(Notes!$B$2="June",ROUND('Budget by Source'!G209/10,0)+T209,ROUND('Budget by Source'!G209/10,0))</f>
        <v>17042</v>
      </c>
      <c r="H209" s="22">
        <f t="shared" si="9"/>
        <v>190014</v>
      </c>
      <c r="I209" s="22">
        <f>INDEX(Data[],MATCH($A209,Data[Dist],0),MATCH(I$5,Data[#Headers],0))</f>
        <v>255378</v>
      </c>
      <c r="K209" s="69">
        <f>INDEX('Payment Total'!$A$7:$H$333,MATCH('Payment by Source'!$A209,'Payment Total'!$A$7:$A$333,0),6)-I209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23611</v>
      </c>
      <c r="D210" s="22">
        <f>IF(Notes!$B$2="June",ROUND('Budget by Source'!D210/10,0)+Q210,ROUND('Budget by Source'!D210/10,0))</f>
        <v>59078</v>
      </c>
      <c r="E210" s="22">
        <f>IF(Notes!$B$2="June",ROUND('Budget by Source'!E210/10,0)+R210,ROUND('Budget by Source'!E210/10,0))</f>
        <v>5525</v>
      </c>
      <c r="F210" s="22">
        <f>IF(Notes!$B$2="June",ROUND('Budget by Source'!F210/10,0)+S210,ROUND('Budget by Source'!F210/10,0))</f>
        <v>6566</v>
      </c>
      <c r="G210" s="22">
        <f>IF(Notes!$B$2="June",ROUND('Budget by Source'!G210/10,0)+T210,ROUND('Budget by Source'!G210/10,0))</f>
        <v>32999</v>
      </c>
      <c r="H210" s="22">
        <f t="shared" si="9"/>
        <v>394756</v>
      </c>
      <c r="I210" s="22">
        <f>INDEX(Data[],MATCH($A210,Data[Dist],0),MATCH(I$5,Data[#Headers],0))</f>
        <v>522535</v>
      </c>
      <c r="K210" s="69">
        <f>INDEX('Payment Total'!$A$7:$H$333,MATCH('Payment by Source'!$A210,'Payment Total'!$A$7:$A$333,0),6)-I210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7748</v>
      </c>
      <c r="D211" s="22">
        <f>IF(Notes!$B$2="June",ROUND('Budget by Source'!D211/10,0)+Q211,ROUND('Budget by Source'!D211/10,0))</f>
        <v>34999</v>
      </c>
      <c r="E211" s="22">
        <f>IF(Notes!$B$2="June",ROUND('Budget by Source'!E211/10,0)+R211,ROUND('Budget by Source'!E211/10,0))</f>
        <v>4179</v>
      </c>
      <c r="F211" s="22">
        <f>IF(Notes!$B$2="June",ROUND('Budget by Source'!F211/10,0)+S211,ROUND('Budget by Source'!F211/10,0))</f>
        <v>3705</v>
      </c>
      <c r="G211" s="22">
        <f>IF(Notes!$B$2="June",ROUND('Budget by Source'!G211/10,0)+T211,ROUND('Budget by Source'!G211/10,0))</f>
        <v>19068</v>
      </c>
      <c r="H211" s="22">
        <f t="shared" si="9"/>
        <v>335808</v>
      </c>
      <c r="I211" s="22">
        <f>INDEX(Data[],MATCH($A211,Data[Dist],0),MATCH(I$5,Data[#Headers],0))</f>
        <v>405507</v>
      </c>
      <c r="K211" s="69">
        <f>INDEX('Payment Total'!$A$7:$H$333,MATCH('Payment by Source'!$A211,'Payment Total'!$A$7:$A$333,0),6)-I211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29892</v>
      </c>
      <c r="D212" s="22">
        <f>IF(Notes!$B$2="June",ROUND('Budget by Source'!D212/10,0)+Q212,ROUND('Budget by Source'!D212/10,0))</f>
        <v>183687</v>
      </c>
      <c r="E212" s="22">
        <f>IF(Notes!$B$2="June",ROUND('Budget by Source'!E212/10,0)+R212,ROUND('Budget by Source'!E212/10,0))</f>
        <v>23813</v>
      </c>
      <c r="F212" s="22">
        <f>IF(Notes!$B$2="June",ROUND('Budget by Source'!F212/10,0)+S212,ROUND('Budget by Source'!F212/10,0))</f>
        <v>20466</v>
      </c>
      <c r="G212" s="22">
        <f>IF(Notes!$B$2="June",ROUND('Budget by Source'!G212/10,0)+T212,ROUND('Budget by Source'!G212/10,0))</f>
        <v>105186</v>
      </c>
      <c r="H212" s="22">
        <f t="shared" si="9"/>
        <v>1853722</v>
      </c>
      <c r="I212" s="22">
        <f>INDEX(Data[],MATCH($A212,Data[Dist],0),MATCH(I$5,Data[#Headers],0))</f>
        <v>2216766</v>
      </c>
      <c r="K212" s="69">
        <f>INDEX('Payment Total'!$A$7:$H$333,MATCH('Payment by Source'!$A212,'Payment Total'!$A$7:$A$333,0),6)-I212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14757</v>
      </c>
      <c r="D213" s="22">
        <f>IF(Notes!$B$2="June",ROUND('Budget by Source'!D213/10,0)+Q213,ROUND('Budget by Source'!D213/10,0))</f>
        <v>53161</v>
      </c>
      <c r="E213" s="22">
        <f>IF(Notes!$B$2="June",ROUND('Budget by Source'!E213/10,0)+R213,ROUND('Budget by Source'!E213/10,0))</f>
        <v>5547</v>
      </c>
      <c r="F213" s="22">
        <f>IF(Notes!$B$2="June",ROUND('Budget by Source'!F213/10,0)+S213,ROUND('Budget by Source'!F213/10,0))</f>
        <v>5967</v>
      </c>
      <c r="G213" s="22">
        <f>IF(Notes!$B$2="June",ROUND('Budget by Source'!G213/10,0)+T213,ROUND('Budget by Source'!G213/10,0))</f>
        <v>28548</v>
      </c>
      <c r="H213" s="22">
        <f t="shared" si="9"/>
        <v>389063</v>
      </c>
      <c r="I213" s="22">
        <f>INDEX(Data[],MATCH($A213,Data[Dist],0),MATCH(I$5,Data[#Headers],0))</f>
        <v>497043</v>
      </c>
      <c r="K213" s="69">
        <f>INDEX('Payment Total'!$A$7:$H$333,MATCH('Payment by Source'!$A213,'Payment Total'!$A$7:$A$333,0),6)-I213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16602</v>
      </c>
      <c r="D214" s="22">
        <f>IF(Notes!$B$2="June",ROUND('Budget by Source'!D214/10,0)+Q214,ROUND('Budget by Source'!D214/10,0))</f>
        <v>35201</v>
      </c>
      <c r="E214" s="22">
        <f>IF(Notes!$B$2="June",ROUND('Budget by Source'!E214/10,0)+R214,ROUND('Budget by Source'!E214/10,0))</f>
        <v>4259</v>
      </c>
      <c r="F214" s="22">
        <f>IF(Notes!$B$2="June",ROUND('Budget by Source'!F214/10,0)+S214,ROUND('Budget by Source'!F214/10,0))</f>
        <v>3971</v>
      </c>
      <c r="G214" s="22">
        <f>IF(Notes!$B$2="June",ROUND('Budget by Source'!G214/10,0)+T214,ROUND('Budget by Source'!G214/10,0))</f>
        <v>18407</v>
      </c>
      <c r="H214" s="22">
        <f t="shared" si="9"/>
        <v>264900</v>
      </c>
      <c r="I214" s="22">
        <f>INDEX(Data[],MATCH($A214,Data[Dist],0),MATCH(I$5,Data[#Headers],0))</f>
        <v>343340</v>
      </c>
      <c r="K214" s="69">
        <f>INDEX('Payment Total'!$A$7:$H$333,MATCH('Payment by Source'!$A214,'Payment Total'!$A$7:$A$333,0),6)-I214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19553</v>
      </c>
      <c r="D215" s="22">
        <f>IF(Notes!$B$2="June",ROUND('Budget by Source'!D215/10,0)+Q215,ROUND('Budget by Source'!D215/10,0))</f>
        <v>71927</v>
      </c>
      <c r="E215" s="22">
        <f>IF(Notes!$B$2="June",ROUND('Budget by Source'!E215/10,0)+R215,ROUND('Budget by Source'!E215/10,0))</f>
        <v>7932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39833</v>
      </c>
      <c r="H215" s="22">
        <f t="shared" si="9"/>
        <v>598684</v>
      </c>
      <c r="I215" s="22">
        <f>INDEX(Data[],MATCH($A215,Data[Dist],0),MATCH(I$5,Data[#Headers],0))</f>
        <v>745816</v>
      </c>
      <c r="K215" s="69">
        <f>INDEX('Payment Total'!$A$7:$H$333,MATCH('Payment by Source'!$A215,'Payment Total'!$A$7:$A$333,0),6)-I215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9961</v>
      </c>
      <c r="D216" s="22">
        <f>IF(Notes!$B$2="June",ROUND('Budget by Source'!D216/10,0)+Q216,ROUND('Budget by Source'!D216/10,0))</f>
        <v>33134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3571</v>
      </c>
      <c r="G216" s="22">
        <f>IF(Notes!$B$2="June",ROUND('Budget by Source'!G216/10,0)+T216,ROUND('Budget by Source'!G216/10,0))</f>
        <v>17822</v>
      </c>
      <c r="H216" s="22">
        <f t="shared" si="9"/>
        <v>236695</v>
      </c>
      <c r="I216" s="22">
        <f>INDEX(Data[],MATCH($A216,Data[Dist],0),MATCH(I$5,Data[#Headers],0))</f>
        <v>305342</v>
      </c>
      <c r="K216" s="69">
        <f>INDEX('Payment Total'!$A$7:$H$333,MATCH('Payment by Source'!$A216,'Payment Total'!$A$7:$A$333,0),6)-I216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12543</v>
      </c>
      <c r="D217" s="22">
        <f>IF(Notes!$B$2="June",ROUND('Budget by Source'!D217/10,0)+Q217,ROUND('Budget by Source'!D217/10,0))</f>
        <v>35765</v>
      </c>
      <c r="E217" s="22">
        <f>IF(Notes!$B$2="June",ROUND('Budget by Source'!E217/10,0)+R217,ROUND('Budget by Source'!E217/10,0))</f>
        <v>3759</v>
      </c>
      <c r="F217" s="22">
        <f>IF(Notes!$B$2="June",ROUND('Budget by Source'!F217/10,0)+S217,ROUND('Budget by Source'!F217/10,0))</f>
        <v>3756</v>
      </c>
      <c r="G217" s="22">
        <f>IF(Notes!$B$2="June",ROUND('Budget by Source'!G217/10,0)+T217,ROUND('Budget by Source'!G217/10,0))</f>
        <v>20432</v>
      </c>
      <c r="H217" s="22">
        <f t="shared" si="9"/>
        <v>257596</v>
      </c>
      <c r="I217" s="22">
        <f>INDEX(Data[],MATCH($A217,Data[Dist],0),MATCH(I$5,Data[#Headers],0))</f>
        <v>333851</v>
      </c>
      <c r="K217" s="69">
        <f>INDEX('Payment Total'!$A$7:$H$333,MATCH('Payment by Source'!$A217,'Payment Total'!$A$7:$A$333,0),6)-I217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7378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1718</v>
      </c>
      <c r="F218" s="22">
        <f>IF(Notes!$B$2="June",ROUND('Budget by Source'!F218/10,0)+S218,ROUND('Budget by Source'!F218/10,0))</f>
        <v>1898</v>
      </c>
      <c r="G218" s="22">
        <f>IF(Notes!$B$2="June",ROUND('Budget by Source'!G218/10,0)+T218,ROUND('Budget by Source'!G218/10,0))</f>
        <v>9281</v>
      </c>
      <c r="H218" s="22">
        <f t="shared" si="9"/>
        <v>61192</v>
      </c>
      <c r="I218" s="22">
        <f>INDEX(Data[],MATCH($A218,Data[Dist],0),MATCH(I$5,Data[#Headers],0))</f>
        <v>98428</v>
      </c>
      <c r="K218" s="69">
        <f>INDEX('Payment Total'!$A$7:$H$333,MATCH('Payment by Source'!$A218,'Payment Total'!$A$7:$A$333,0),6)-I218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115884</v>
      </c>
      <c r="E219" s="22">
        <f>IF(Notes!$B$2="June",ROUND('Budget by Source'!E219/10,0)+R219,ROUND('Budget by Source'!E219/10,0))</f>
        <v>12099</v>
      </c>
      <c r="F219" s="22">
        <f>IF(Notes!$B$2="June",ROUND('Budget by Source'!F219/10,0)+S219,ROUND('Budget by Source'!F219/10,0))</f>
        <v>12148</v>
      </c>
      <c r="G219" s="22">
        <f>IF(Notes!$B$2="June",ROUND('Budget by Source'!G219/10,0)+T219,ROUND('Budget by Source'!G219/10,0))</f>
        <v>69627</v>
      </c>
      <c r="H219" s="22">
        <f t="shared" si="9"/>
        <v>1089737</v>
      </c>
      <c r="I219" s="22">
        <f>INDEX(Data[],MATCH($A219,Data[Dist],0),MATCH(I$5,Data[#Headers],0))</f>
        <v>1343405</v>
      </c>
      <c r="K219" s="69">
        <f>INDEX('Payment Total'!$A$7:$H$333,MATCH('Payment by Source'!$A219,'Payment Total'!$A$7:$A$333,0),6)-I219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55360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21334</v>
      </c>
      <c r="F220" s="22">
        <f>IF(Notes!$B$2="June",ROUND('Budget by Source'!F220/10,0)+S220,ROUND('Budget by Source'!F220/10,0))</f>
        <v>21876</v>
      </c>
      <c r="G220" s="22">
        <f>IF(Notes!$B$2="June",ROUND('Budget by Source'!G220/10,0)+T220,ROUND('Budget by Source'!G220/10,0))</f>
        <v>111368</v>
      </c>
      <c r="H220" s="22">
        <f t="shared" si="9"/>
        <v>1581466</v>
      </c>
      <c r="I220" s="22">
        <f>INDEX(Data[],MATCH($A220,Data[Dist],0),MATCH(I$5,Data[#Headers],0))</f>
        <v>1986343</v>
      </c>
      <c r="K220" s="69">
        <f>INDEX('Payment Total'!$A$7:$H$333,MATCH('Payment by Source'!$A220,'Payment Total'!$A$7:$A$333,0),6)-I220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11067</v>
      </c>
      <c r="D221" s="22">
        <f>IF(Notes!$B$2="June",ROUND('Budget by Source'!D221/10,0)+Q221,ROUND('Budget by Source'!D221/10,0))</f>
        <v>31760</v>
      </c>
      <c r="E221" s="22">
        <f>IF(Notes!$B$2="June",ROUND('Budget by Source'!E221/10,0)+R221,ROUND('Budget by Source'!E221/10,0))</f>
        <v>3271</v>
      </c>
      <c r="F221" s="22">
        <f>IF(Notes!$B$2="June",ROUND('Budget by Source'!F221/10,0)+S221,ROUND('Budget by Source'!F221/10,0))</f>
        <v>3408</v>
      </c>
      <c r="G221" s="22">
        <f>IF(Notes!$B$2="June",ROUND('Budget by Source'!G221/10,0)+T221,ROUND('Budget by Source'!G221/10,0))</f>
        <v>16279</v>
      </c>
      <c r="H221" s="22">
        <f t="shared" si="9"/>
        <v>206821</v>
      </c>
      <c r="I221" s="22">
        <f>INDEX(Data[],MATCH($A221,Data[Dist],0),MATCH(I$5,Data[#Headers],0))</f>
        <v>272606</v>
      </c>
      <c r="K221" s="69">
        <f>INDEX('Payment Total'!$A$7:$H$333,MATCH('Payment by Source'!$A221,'Payment Total'!$A$7:$A$333,0),6)-I221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12925</v>
      </c>
      <c r="D222" s="22">
        <f>IF(Notes!$B$2="June",ROUND('Budget by Source'!D222/10,0)+Q222,ROUND('Budget by Source'!D222/10,0))</f>
        <v>31709</v>
      </c>
      <c r="E222" s="22">
        <f>IF(Notes!$B$2="June",ROUND('Budget by Source'!E222/10,0)+R222,ROUND('Budget by Source'!E222/10,0))</f>
        <v>3201</v>
      </c>
      <c r="F222" s="22">
        <f>IF(Notes!$B$2="June",ROUND('Budget by Source'!F222/10,0)+S222,ROUND('Budget by Source'!F222/10,0))</f>
        <v>3626</v>
      </c>
      <c r="G222" s="22">
        <f>IF(Notes!$B$2="June",ROUND('Budget by Source'!G222/10,0)+T222,ROUND('Budget by Source'!G222/10,0))</f>
        <v>18000</v>
      </c>
      <c r="H222" s="22">
        <f t="shared" si="9"/>
        <v>224757</v>
      </c>
      <c r="I222" s="22">
        <f>INDEX(Data[],MATCH($A222,Data[Dist],0),MATCH(I$5,Data[#Headers],0))</f>
        <v>294218</v>
      </c>
      <c r="K222" s="69">
        <f>INDEX('Payment Total'!$A$7:$H$333,MATCH('Payment by Source'!$A222,'Payment Total'!$A$7:$A$333,0),6)-I222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2319194</v>
      </c>
      <c r="V222" s="152">
        <f t="shared" si="10"/>
        <v>231919</v>
      </c>
      <c r="W222" s="152">
        <f t="shared" si="11"/>
        <v>2319190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60143</v>
      </c>
      <c r="D223" s="22">
        <f>IF(Notes!$B$2="June",ROUND('Budget by Source'!D223/10,0)+Q223,ROUND('Budget by Source'!D223/10,0))</f>
        <v>214845</v>
      </c>
      <c r="E223" s="22">
        <f>IF(Notes!$B$2="June",ROUND('Budget by Source'!E223/10,0)+R223,ROUND('Budget by Source'!E223/10,0))</f>
        <v>22789</v>
      </c>
      <c r="F223" s="22">
        <f>IF(Notes!$B$2="June",ROUND('Budget by Source'!F223/10,0)+S223,ROUND('Budget by Source'!F223/10,0))</f>
        <v>22663</v>
      </c>
      <c r="G223" s="22">
        <f>IF(Notes!$B$2="June",ROUND('Budget by Source'!G223/10,0)+T223,ROUND('Budget by Source'!G223/10,0))</f>
        <v>119880</v>
      </c>
      <c r="H223" s="22">
        <f t="shared" si="9"/>
        <v>2205885</v>
      </c>
      <c r="I223" s="22">
        <f>INDEX(Data[],MATCH($A223,Data[Dist],0),MATCH(I$5,Data[#Headers],0))</f>
        <v>2646205</v>
      </c>
      <c r="K223" s="69">
        <f>INDEX('Payment Total'!$A$7:$H$333,MATCH('Payment by Source'!$A223,'Payment Total'!$A$7:$A$333,0),6)-I223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15864</v>
      </c>
      <c r="D224" s="22">
        <f>IF(Notes!$B$2="June",ROUND('Budget by Source'!D224/10,0)+Q224,ROUND('Budget by Source'!D224/10,0))</f>
        <v>44271</v>
      </c>
      <c r="E224" s="22">
        <f>IF(Notes!$B$2="June",ROUND('Budget by Source'!E224/10,0)+R224,ROUND('Budget by Source'!E224/10,0))</f>
        <v>4586</v>
      </c>
      <c r="F224" s="22">
        <f>IF(Notes!$B$2="June",ROUND('Budget by Source'!F224/10,0)+S224,ROUND('Budget by Source'!F224/10,0))</f>
        <v>4810</v>
      </c>
      <c r="G224" s="22">
        <f>IF(Notes!$B$2="June",ROUND('Budget by Source'!G224/10,0)+T224,ROUND('Budget by Source'!G224/10,0))</f>
        <v>24834</v>
      </c>
      <c r="H224" s="22">
        <f t="shared" si="9"/>
        <v>319585</v>
      </c>
      <c r="I224" s="22">
        <f>INDEX(Data[],MATCH($A224,Data[Dist],0),MATCH(I$5,Data[#Headers],0))</f>
        <v>413950</v>
      </c>
      <c r="K224" s="69">
        <f>INDEX('Payment Total'!$A$7:$H$333,MATCH('Payment by Source'!$A224,'Payment Total'!$A$7:$A$333,0),6)-I224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22504</v>
      </c>
      <c r="D225" s="22">
        <f>IF(Notes!$B$2="June",ROUND('Budget by Source'!D225/10,0)+Q225,ROUND('Budget by Source'!D225/10,0))</f>
        <v>63838</v>
      </c>
      <c r="E225" s="22">
        <f>IF(Notes!$B$2="June",ROUND('Budget by Source'!E225/10,0)+R225,ROUND('Budget by Source'!E225/10,0))</f>
        <v>6885</v>
      </c>
      <c r="F225" s="22">
        <f>IF(Notes!$B$2="June",ROUND('Budget by Source'!F225/10,0)+S225,ROUND('Budget by Source'!F225/10,0))</f>
        <v>7384</v>
      </c>
      <c r="G225" s="22">
        <f>IF(Notes!$B$2="June",ROUND('Budget by Source'!G225/10,0)+T225,ROUND('Budget by Source'!G225/10,0))</f>
        <v>33742</v>
      </c>
      <c r="H225" s="22">
        <f t="shared" si="9"/>
        <v>402907</v>
      </c>
      <c r="I225" s="22">
        <f>INDEX(Data[],MATCH($A225,Data[Dist],0),MATCH(I$5,Data[#Headers],0))</f>
        <v>537260</v>
      </c>
      <c r="K225" s="69">
        <f>INDEX('Payment Total'!$A$7:$H$333,MATCH('Payment by Source'!$A225,'Payment Total'!$A$7:$A$333,0),6)-I225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12913</v>
      </c>
      <c r="D226" s="22">
        <f>IF(Notes!$B$2="June",ROUND('Budget by Source'!D226/10,0)+Q226,ROUND('Budget by Source'!D226/10,0))</f>
        <v>86312</v>
      </c>
      <c r="E226" s="22">
        <f>IF(Notes!$B$2="June",ROUND('Budget by Source'!E226/10,0)+R226,ROUND('Budget by Source'!E226/10,0))</f>
        <v>10123</v>
      </c>
      <c r="F226" s="22">
        <f>IF(Notes!$B$2="June",ROUND('Budget by Source'!F226/10,0)+S226,ROUND('Budget by Source'!F226/10,0))</f>
        <v>9905</v>
      </c>
      <c r="G226" s="22">
        <f>IF(Notes!$B$2="June",ROUND('Budget by Source'!G226/10,0)+T226,ROUND('Budget by Source'!G226/10,0))</f>
        <v>47956</v>
      </c>
      <c r="H226" s="22">
        <f t="shared" si="9"/>
        <v>908286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Total'!$A$7:$A$333,0),6)-I226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12913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4322</v>
      </c>
      <c r="G227" s="22">
        <f>IF(Notes!$B$2="June",ROUND('Budget by Source'!G227/10,0)+T227,ROUND('Budget by Source'!G227/10,0))</f>
        <v>21536</v>
      </c>
      <c r="H227" s="22">
        <f t="shared" si="9"/>
        <v>250839</v>
      </c>
      <c r="I227" s="22">
        <f>INDEX(Data[],MATCH($A227,Data[Dist],0),MATCH(I$5,Data[#Headers],0))</f>
        <v>333556</v>
      </c>
      <c r="K227" s="69">
        <f>INDEX('Payment Total'!$A$7:$H$333,MATCH('Payment by Source'!$A227,'Payment Total'!$A$7:$A$333,0),6)-I227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24718</v>
      </c>
      <c r="D228" s="22">
        <f>IF(Notes!$B$2="June",ROUND('Budget by Source'!D228/10,0)+Q228,ROUND('Budget by Source'!D228/10,0))</f>
        <v>67455</v>
      </c>
      <c r="E228" s="22">
        <f>IF(Notes!$B$2="June",ROUND('Budget by Source'!E228/10,0)+R228,ROUND('Budget by Source'!E228/10,0))</f>
        <v>7540</v>
      </c>
      <c r="F228" s="22">
        <f>IF(Notes!$B$2="June",ROUND('Budget by Source'!F228/10,0)+S228,ROUND('Budget by Source'!F228/10,0))</f>
        <v>7676</v>
      </c>
      <c r="G228" s="22">
        <f>IF(Notes!$B$2="June",ROUND('Budget by Source'!G228/10,0)+T228,ROUND('Budget by Source'!G228/10,0))</f>
        <v>37323</v>
      </c>
      <c r="H228" s="22">
        <f t="shared" si="9"/>
        <v>-90273</v>
      </c>
      <c r="I228" s="22">
        <f>INDEX(Data[],MATCH($A228,Data[Dist],0),MATCH(I$5,Data[#Headers],0))</f>
        <v>54439</v>
      </c>
      <c r="K228" s="69">
        <f>INDEX('Payment Total'!$A$7:$H$333,MATCH('Payment by Source'!$A228,'Payment Total'!$A$7:$A$333,0),6)-I228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16491</v>
      </c>
      <c r="E229" s="22">
        <f>IF(Notes!$B$2="June",ROUND('Budget by Source'!E229/10,0)+R229,ROUND('Budget by Source'!E229/10,0))</f>
        <v>1685</v>
      </c>
      <c r="F229" s="22">
        <f>IF(Notes!$B$2="June",ROUND('Budget by Source'!F229/10,0)+S229,ROUND('Budget by Source'!F229/10,0))</f>
        <v>1713</v>
      </c>
      <c r="G229" s="22">
        <f>IF(Notes!$B$2="June",ROUND('Budget by Source'!G229/10,0)+T229,ROUND('Budget by Source'!G229/10,0))</f>
        <v>7656</v>
      </c>
      <c r="H229" s="22">
        <f t="shared" si="9"/>
        <v>109730</v>
      </c>
      <c r="I229" s="22">
        <f>INDEX(Data[],MATCH($A229,Data[Dist],0),MATCH(I$5,Data[#Headers],0))</f>
        <v>140596</v>
      </c>
      <c r="K229" s="69">
        <f>INDEX('Payment Total'!$A$7:$H$333,MATCH('Payment by Source'!$A229,'Payment Total'!$A$7:$A$333,0),6)-I229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13863</v>
      </c>
      <c r="E230" s="22">
        <f>IF(Notes!$B$2="June",ROUND('Budget by Source'!E230/10,0)+R230,ROUND('Budget by Source'!E230/10,0))</f>
        <v>1099</v>
      </c>
      <c r="F230" s="22">
        <f>IF(Notes!$B$2="June",ROUND('Budget by Source'!F230/10,0)+S230,ROUND('Budget by Source'!F230/10,0))</f>
        <v>1540</v>
      </c>
      <c r="G230" s="22">
        <f>IF(Notes!$B$2="June",ROUND('Budget by Source'!G230/10,0)+T230,ROUND('Budget by Source'!G230/10,0))</f>
        <v>6325</v>
      </c>
      <c r="H230" s="22">
        <f t="shared" si="9"/>
        <v>57145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Total'!$A$7:$A$333,0),6)-I230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19184</v>
      </c>
      <c r="D231" s="22">
        <f>IF(Notes!$B$2="June",ROUND('Budget by Source'!D231/10,0)+Q231,ROUND('Budget by Source'!D231/10,0))</f>
        <v>57379</v>
      </c>
      <c r="E231" s="22">
        <f>IF(Notes!$B$2="June",ROUND('Budget by Source'!E231/10,0)+R231,ROUND('Budget by Source'!E231/10,0))</f>
        <v>6199</v>
      </c>
      <c r="F231" s="22">
        <f>IF(Notes!$B$2="June",ROUND('Budget by Source'!F231/10,0)+S231,ROUND('Budget by Source'!F231/10,0))</f>
        <v>6522</v>
      </c>
      <c r="G231" s="22">
        <f>IF(Notes!$B$2="June",ROUND('Budget by Source'!G231/10,0)+T231,ROUND('Budget by Source'!G231/10,0))</f>
        <v>32278</v>
      </c>
      <c r="H231" s="22">
        <f t="shared" si="9"/>
        <v>452387</v>
      </c>
      <c r="I231" s="22">
        <f>INDEX(Data[],MATCH($A231,Data[Dist],0),MATCH(I$5,Data[#Headers],0))</f>
        <v>573949</v>
      </c>
      <c r="K231" s="69">
        <f>INDEX('Payment Total'!$A$7:$H$333,MATCH('Payment by Source'!$A231,'Payment Total'!$A$7:$A$333,0),6)-I231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58298</v>
      </c>
      <c r="D232" s="22">
        <f>IF(Notes!$B$2="June",ROUND('Budget by Source'!D232/10,0)+Q232,ROUND('Budget by Source'!D232/10,0))</f>
        <v>137542</v>
      </c>
      <c r="E232" s="22">
        <f>IF(Notes!$B$2="June",ROUND('Budget by Source'!E232/10,0)+R232,ROUND('Budget by Source'!E232/10,0))</f>
        <v>17879</v>
      </c>
      <c r="F232" s="22">
        <f>IF(Notes!$B$2="June",ROUND('Budget by Source'!F232/10,0)+S232,ROUND('Budget by Source'!F232/10,0))</f>
        <v>16094</v>
      </c>
      <c r="G232" s="22">
        <f>IF(Notes!$B$2="June",ROUND('Budget by Source'!G232/10,0)+T232,ROUND('Budget by Source'!G232/10,0))</f>
        <v>79021</v>
      </c>
      <c r="H232" s="22">
        <f t="shared" si="9"/>
        <v>1283675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Total'!$A$7:$A$333,0),6)-I232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102208</v>
      </c>
      <c r="D233" s="22">
        <f>IF(Notes!$B$2="June",ROUND('Budget by Source'!D233/10,0)+Q233,ROUND('Budget by Source'!D233/10,0))</f>
        <v>299858</v>
      </c>
      <c r="E233" s="22">
        <f>IF(Notes!$B$2="June",ROUND('Budget by Source'!E233/10,0)+R233,ROUND('Budget by Source'!E233/10,0))</f>
        <v>42614</v>
      </c>
      <c r="F233" s="22">
        <f>IF(Notes!$B$2="June",ROUND('Budget by Source'!F233/10,0)+S233,ROUND('Budget by Source'!F233/10,0))</f>
        <v>33999</v>
      </c>
      <c r="G233" s="22">
        <f>IF(Notes!$B$2="June",ROUND('Budget by Source'!G233/10,0)+T233,ROUND('Budget by Source'!G233/10,0))</f>
        <v>174313</v>
      </c>
      <c r="H233" s="22">
        <f t="shared" si="9"/>
        <v>3443193</v>
      </c>
      <c r="I233" s="22">
        <f>INDEX(Data[],MATCH($A233,Data[Dist],0),MATCH(I$5,Data[#Headers],0))</f>
        <v>4096185</v>
      </c>
      <c r="K233" s="69">
        <f>INDEX('Payment Total'!$A$7:$H$333,MATCH('Payment by Source'!$A233,'Payment Total'!$A$7:$A$333,0),6)-I233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34598430</v>
      </c>
      <c r="V233" s="152">
        <f t="shared" si="10"/>
        <v>3459843</v>
      </c>
      <c r="W233" s="152">
        <f t="shared" si="11"/>
        <v>34598430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12913</v>
      </c>
      <c r="D234" s="22">
        <f>IF(Notes!$B$2="June",ROUND('Budget by Source'!D234/10,0)+Q234,ROUND('Budget by Source'!D234/10,0))</f>
        <v>42736</v>
      </c>
      <c r="E234" s="22">
        <f>IF(Notes!$B$2="June",ROUND('Budget by Source'!E234/10,0)+R234,ROUND('Budget by Source'!E234/10,0))</f>
        <v>4540</v>
      </c>
      <c r="F234" s="22">
        <f>IF(Notes!$B$2="June",ROUND('Budget by Source'!F234/10,0)+S234,ROUND('Budget by Source'!F234/10,0))</f>
        <v>4276</v>
      </c>
      <c r="G234" s="22">
        <f>IF(Notes!$B$2="June",ROUND('Budget by Source'!G234/10,0)+T234,ROUND('Budget by Source'!G234/10,0))</f>
        <v>24562</v>
      </c>
      <c r="H234" s="22">
        <f t="shared" si="9"/>
        <v>275122</v>
      </c>
      <c r="I234" s="22">
        <f>INDEX(Data[],MATCH($A234,Data[Dist],0),MATCH(I$5,Data[#Headers],0))</f>
        <v>364149</v>
      </c>
      <c r="K234" s="69">
        <f>INDEX('Payment Total'!$A$7:$H$333,MATCH('Payment by Source'!$A234,'Payment Total'!$A$7:$A$333,0),6)-I234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13019</v>
      </c>
      <c r="E235" s="22">
        <f>IF(Notes!$B$2="June",ROUND('Budget by Source'!E235/10,0)+R235,ROUND('Budget by Source'!E235/10,0))</f>
        <v>1570</v>
      </c>
      <c r="F235" s="22">
        <f>IF(Notes!$B$2="June",ROUND('Budget by Source'!F235/10,0)+S235,ROUND('Budget by Source'!F235/10,0))</f>
        <v>1177</v>
      </c>
      <c r="G235" s="22">
        <f>IF(Notes!$B$2="June",ROUND('Budget by Source'!G235/10,0)+T235,ROUND('Budget by Source'!G235/10,0))</f>
        <v>7121</v>
      </c>
      <c r="H235" s="22">
        <f t="shared" si="9"/>
        <v>67192</v>
      </c>
      <c r="I235" s="22">
        <f>INDEX(Data[],MATCH($A235,Data[Dist],0),MATCH(I$5,Data[#Headers],0))</f>
        <v>93400</v>
      </c>
      <c r="K235" s="69">
        <f>INDEX('Payment Total'!$A$7:$H$333,MATCH('Payment by Source'!$A235,'Payment Total'!$A$7:$A$333,0),6)-I235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9961</v>
      </c>
      <c r="D236" s="22">
        <f>IF(Notes!$B$2="June",ROUND('Budget by Source'!D236/10,0)+Q236,ROUND('Budget by Source'!D236/10,0))</f>
        <v>37226</v>
      </c>
      <c r="E236" s="22">
        <f>IF(Notes!$B$2="June",ROUND('Budget by Source'!E236/10,0)+R236,ROUND('Budget by Source'!E236/10,0))</f>
        <v>3790</v>
      </c>
      <c r="F236" s="22">
        <f>IF(Notes!$B$2="June",ROUND('Budget by Source'!F236/10,0)+S236,ROUND('Budget by Source'!F236/10,0))</f>
        <v>4367</v>
      </c>
      <c r="G236" s="22">
        <f>IF(Notes!$B$2="June",ROUND('Budget by Source'!G236/10,0)+T236,ROUND('Budget by Source'!G236/10,0))</f>
        <v>20391</v>
      </c>
      <c r="H236" s="22">
        <f t="shared" si="9"/>
        <v>99019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Total'!$A$7:$A$333,0),6)-I236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12913</v>
      </c>
      <c r="D237" s="22">
        <f>IF(Notes!$B$2="June",ROUND('Budget by Source'!D237/10,0)+Q237,ROUND('Budget by Source'!D237/10,0))</f>
        <v>36477</v>
      </c>
      <c r="E237" s="22">
        <f>IF(Notes!$B$2="June",ROUND('Budget by Source'!E237/10,0)+R237,ROUND('Budget by Source'!E237/10,0))</f>
        <v>4251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20602</v>
      </c>
      <c r="H237" s="22">
        <f t="shared" si="9"/>
        <v>259081</v>
      </c>
      <c r="I237" s="22">
        <f>INDEX(Data[],MATCH($A237,Data[Dist],0),MATCH(I$5,Data[#Headers],0))</f>
        <v>337426</v>
      </c>
      <c r="K237" s="69">
        <f>INDEX('Payment Total'!$A$7:$H$333,MATCH('Payment by Source'!$A237,'Payment Total'!$A$7:$A$333,0),6)-I237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45754</v>
      </c>
      <c r="D238" s="22">
        <f>IF(Notes!$B$2="June",ROUND('Budget by Source'!D238/10,0)+Q238,ROUND('Budget by Source'!D238/10,0))</f>
        <v>131989</v>
      </c>
      <c r="E238" s="22">
        <f>IF(Notes!$B$2="June",ROUND('Budget by Source'!E238/10,0)+R238,ROUND('Budget by Source'!E238/10,0))</f>
        <v>15358</v>
      </c>
      <c r="F238" s="22">
        <f>IF(Notes!$B$2="June",ROUND('Budget by Source'!F238/10,0)+S238,ROUND('Budget by Source'!F238/10,0))</f>
        <v>14258</v>
      </c>
      <c r="G238" s="22">
        <f>IF(Notes!$B$2="June",ROUND('Budget by Source'!G238/10,0)+T238,ROUND('Budget by Source'!G238/10,0))</f>
        <v>77792</v>
      </c>
      <c r="H238" s="22">
        <f t="shared" si="9"/>
        <v>1035459</v>
      </c>
      <c r="I238" s="22">
        <f>INDEX(Data[],MATCH($A238,Data[Dist],0),MATCH(I$5,Data[#Headers],0))</f>
        <v>1320610</v>
      </c>
      <c r="K238" s="69">
        <f>INDEX('Payment Total'!$A$7:$H$333,MATCH('Payment by Source'!$A238,'Payment Total'!$A$7:$A$333,0),6)-I238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35794</v>
      </c>
      <c r="D239" s="22">
        <f>IF(Notes!$B$2="June",ROUND('Budget by Source'!D239/10,0)+Q239,ROUND('Budget by Source'!D239/10,0))</f>
        <v>118559</v>
      </c>
      <c r="E239" s="22">
        <f>IF(Notes!$B$2="June",ROUND('Budget by Source'!E239/10,0)+R239,ROUND('Budget by Source'!E239/10,0))</f>
        <v>17314</v>
      </c>
      <c r="F239" s="22">
        <f>IF(Notes!$B$2="June",ROUND('Budget by Source'!F239/10,0)+S239,ROUND('Budget by Source'!F239/10,0))</f>
        <v>12940</v>
      </c>
      <c r="G239" s="22">
        <f>IF(Notes!$B$2="June",ROUND('Budget by Source'!G239/10,0)+T239,ROUND('Budget by Source'!G239/10,0))</f>
        <v>65506</v>
      </c>
      <c r="H239" s="22">
        <f t="shared" si="9"/>
        <v>1261215</v>
      </c>
      <c r="I239" s="22">
        <f>INDEX(Data[],MATCH($A239,Data[Dist],0),MATCH(I$5,Data[#Headers],0))</f>
        <v>1511328</v>
      </c>
      <c r="K239" s="69">
        <f>INDEX('Payment Total'!$A$7:$H$333,MATCH('Payment by Source'!$A239,'Payment Total'!$A$7:$A$333,0),6)-I239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68259</v>
      </c>
      <c r="D240" s="22">
        <f>IF(Notes!$B$2="June",ROUND('Budget by Source'!D240/10,0)+Q240,ROUND('Budget by Source'!D240/10,0))</f>
        <v>323299</v>
      </c>
      <c r="E240" s="22">
        <f>IF(Notes!$B$2="June",ROUND('Budget by Source'!E240/10,0)+R240,ROUND('Budget by Source'!E240/10,0))</f>
        <v>34504</v>
      </c>
      <c r="F240" s="22">
        <f>IF(Notes!$B$2="June",ROUND('Budget by Source'!F240/10,0)+S240,ROUND('Budget by Source'!F240/10,0))</f>
        <v>37243</v>
      </c>
      <c r="G240" s="22">
        <f>IF(Notes!$B$2="June",ROUND('Budget by Source'!G240/10,0)+T240,ROUND('Budget by Source'!G240/10,0))</f>
        <v>194060</v>
      </c>
      <c r="H240" s="22">
        <f t="shared" si="9"/>
        <v>2784744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Total'!$A$7:$A$333,0),6)-I240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18077</v>
      </c>
      <c r="D241" s="22">
        <f>IF(Notes!$B$2="June",ROUND('Budget by Source'!D241/10,0)+Q241,ROUND('Budget by Source'!D241/10,0))</f>
        <v>42878</v>
      </c>
      <c r="E241" s="22">
        <f>IF(Notes!$B$2="June",ROUND('Budget by Source'!E241/10,0)+R241,ROUND('Budget by Source'!E241/10,0))</f>
        <v>5629</v>
      </c>
      <c r="F241" s="22">
        <f>IF(Notes!$B$2="June",ROUND('Budget by Source'!F241/10,0)+S241,ROUND('Budget by Source'!F241/10,0))</f>
        <v>4538</v>
      </c>
      <c r="G241" s="22">
        <f>IF(Notes!$B$2="June",ROUND('Budget by Source'!G241/10,0)+T241,ROUND('Budget by Source'!G241/10,0))</f>
        <v>24164</v>
      </c>
      <c r="H241" s="22">
        <f t="shared" si="9"/>
        <v>412216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Total'!$A$7:$A$333,0),6)-I241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14388</v>
      </c>
      <c r="D242" s="22">
        <f>IF(Notes!$B$2="June",ROUND('Budget by Source'!D242/10,0)+Q242,ROUND('Budget by Source'!D242/10,0))</f>
        <v>49554</v>
      </c>
      <c r="E242" s="22">
        <f>IF(Notes!$B$2="June",ROUND('Budget by Source'!E242/10,0)+R242,ROUND('Budget by Source'!E242/10,0))</f>
        <v>4668</v>
      </c>
      <c r="F242" s="22">
        <f>IF(Notes!$B$2="June",ROUND('Budget by Source'!F242/10,0)+S242,ROUND('Budget by Source'!F242/10,0))</f>
        <v>6159</v>
      </c>
      <c r="G242" s="22">
        <f>IF(Notes!$B$2="June",ROUND('Budget by Source'!G242/10,0)+T242,ROUND('Budget by Source'!G242/10,0))</f>
        <v>24028</v>
      </c>
      <c r="H242" s="22">
        <f t="shared" si="9"/>
        <v>159258</v>
      </c>
      <c r="I242" s="22">
        <f>INDEX(Data[],MATCH($A242,Data[Dist],0),MATCH(I$5,Data[#Headers],0))</f>
        <v>258055</v>
      </c>
      <c r="K242" s="69">
        <f>INDEX('Payment Total'!$A$7:$H$333,MATCH('Payment by Source'!$A242,'Payment Total'!$A$7:$A$333,0),6)-I242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8854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7042</v>
      </c>
      <c r="F243" s="22">
        <f>IF(Notes!$B$2="June",ROUND('Budget by Source'!F243/10,0)+S243,ROUND('Budget by Source'!F243/10,0))</f>
        <v>4621</v>
      </c>
      <c r="G243" s="22">
        <f>IF(Notes!$B$2="June",ROUND('Budget by Source'!G243/10,0)+T243,ROUND('Budget by Source'!G243/10,0))</f>
        <v>25408</v>
      </c>
      <c r="H243" s="22">
        <f t="shared" si="9"/>
        <v>443959</v>
      </c>
      <c r="I243" s="22">
        <f>INDEX(Data[],MATCH($A243,Data[Dist],0),MATCH(I$5,Data[#Headers],0))</f>
        <v>536397</v>
      </c>
      <c r="K243" s="69">
        <f>INDEX('Payment Total'!$A$7:$H$333,MATCH('Payment by Source'!$A243,'Payment Total'!$A$7:$A$333,0),6)-I243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21029</v>
      </c>
      <c r="D244" s="22">
        <f>IF(Notes!$B$2="June",ROUND('Budget by Source'!D244/10,0)+Q244,ROUND('Budget by Source'!D244/10,0))</f>
        <v>63541</v>
      </c>
      <c r="E244" s="22">
        <f>IF(Notes!$B$2="June",ROUND('Budget by Source'!E244/10,0)+R244,ROUND('Budget by Source'!E244/10,0))</f>
        <v>7075</v>
      </c>
      <c r="F244" s="22">
        <f>IF(Notes!$B$2="June",ROUND('Budget by Source'!F244/10,0)+S244,ROUND('Budget by Source'!F244/10,0))</f>
        <v>6867</v>
      </c>
      <c r="G244" s="22">
        <f>IF(Notes!$B$2="June",ROUND('Budget by Source'!G244/10,0)+T244,ROUND('Budget by Source'!G244/10,0))</f>
        <v>36603</v>
      </c>
      <c r="H244" s="22">
        <f t="shared" si="9"/>
        <v>562689</v>
      </c>
      <c r="I244" s="22">
        <f>INDEX(Data[],MATCH($A244,Data[Dist],0),MATCH(I$5,Data[#Headers],0))</f>
        <v>697804</v>
      </c>
      <c r="K244" s="69">
        <f>INDEX('Payment Total'!$A$7:$H$333,MATCH('Payment by Source'!$A244,'Payment Total'!$A$7:$A$333,0),6)-I244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9236</v>
      </c>
      <c r="D245" s="22">
        <f>IF(Notes!$B$2="June",ROUND('Budget by Source'!D245/10,0)+Q245,ROUND('Budget by Source'!D245/10,0))</f>
        <v>39966</v>
      </c>
      <c r="E245" s="22">
        <f>IF(Notes!$B$2="June",ROUND('Budget by Source'!E245/10,0)+R245,ROUND('Budget by Source'!E245/10,0))</f>
        <v>4282</v>
      </c>
      <c r="F245" s="22">
        <f>IF(Notes!$B$2="June",ROUND('Budget by Source'!F245/10,0)+S245,ROUND('Budget by Source'!F245/10,0))</f>
        <v>4781</v>
      </c>
      <c r="G245" s="22">
        <f>IF(Notes!$B$2="June",ROUND('Budget by Source'!G245/10,0)+T245,ROUND('Budget by Source'!G245/10,0))</f>
        <v>20527</v>
      </c>
      <c r="H245" s="22">
        <f t="shared" si="9"/>
        <v>181297</v>
      </c>
      <c r="I245" s="22">
        <f>INDEX(Data[],MATCH($A245,Data[Dist],0),MATCH(I$5,Data[#Headers],0))</f>
        <v>260089</v>
      </c>
      <c r="K245" s="69">
        <f>INDEX('Payment Total'!$A$7:$H$333,MATCH('Payment by Source'!$A245,'Payment Total'!$A$7:$A$333,0),6)-I245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24718</v>
      </c>
      <c r="D246" s="22">
        <f>IF(Notes!$B$2="June",ROUND('Budget by Source'!D246/10,0)+Q246,ROUND('Budget by Source'!D246/10,0))</f>
        <v>69673</v>
      </c>
      <c r="E246" s="22">
        <f>IF(Notes!$B$2="June",ROUND('Budget by Source'!E246/10,0)+R246,ROUND('Budget by Source'!E246/10,0))</f>
        <v>9273</v>
      </c>
      <c r="F246" s="22">
        <f>IF(Notes!$B$2="June",ROUND('Budget by Source'!F246/10,0)+S246,ROUND('Budget by Source'!F246/10,0))</f>
        <v>7731</v>
      </c>
      <c r="G246" s="22">
        <f>IF(Notes!$B$2="June",ROUND('Budget by Source'!G246/10,0)+T246,ROUND('Budget by Source'!G246/10,0))</f>
        <v>38391</v>
      </c>
      <c r="H246" s="22">
        <f t="shared" si="9"/>
        <v>554240</v>
      </c>
      <c r="I246" s="22">
        <f>INDEX(Data[],MATCH($A246,Data[Dist],0),MATCH(I$5,Data[#Headers],0))</f>
        <v>704026</v>
      </c>
      <c r="K246" s="69">
        <f>INDEX('Payment Total'!$A$7:$H$333,MATCH('Payment by Source'!$A246,'Payment Total'!$A$7:$A$333,0),6)-I246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5871915</v>
      </c>
      <c r="V246" s="152">
        <f t="shared" si="10"/>
        <v>587192</v>
      </c>
      <c r="W246" s="152">
        <f t="shared" si="11"/>
        <v>5871920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4796</v>
      </c>
      <c r="D247" s="22">
        <f>IF(Notes!$B$2="June",ROUND('Budget by Source'!D247/10,0)+Q247,ROUND('Budget by Source'!D247/10,0))</f>
        <v>22125</v>
      </c>
      <c r="E247" s="22">
        <f>IF(Notes!$B$2="June",ROUND('Budget by Source'!E247/10,0)+R247,ROUND('Budget by Source'!E247/10,0))</f>
        <v>2144</v>
      </c>
      <c r="F247" s="22">
        <f>IF(Notes!$B$2="June",ROUND('Budget by Source'!F247/10,0)+S247,ROUND('Budget by Source'!F247/10,0))</f>
        <v>2268</v>
      </c>
      <c r="G247" s="22">
        <f>IF(Notes!$B$2="June",ROUND('Budget by Source'!G247/10,0)+T247,ROUND('Budget by Source'!G247/10,0))</f>
        <v>11811</v>
      </c>
      <c r="H247" s="22">
        <f t="shared" si="9"/>
        <v>96255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Total'!$A$7:$A$333,0),6)-I247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12175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2388</v>
      </c>
      <c r="F248" s="22">
        <f>IF(Notes!$B$2="June",ROUND('Budget by Source'!F248/10,0)+S248,ROUND('Budget by Source'!F248/10,0))</f>
        <v>3230</v>
      </c>
      <c r="G248" s="22">
        <f>IF(Notes!$B$2="June",ROUND('Budget by Source'!G248/10,0)+T248,ROUND('Budget by Source'!G248/10,0))</f>
        <v>11896</v>
      </c>
      <c r="H248" s="22">
        <f t="shared" si="9"/>
        <v>90770</v>
      </c>
      <c r="I248" s="22">
        <f>INDEX(Data[],MATCH($A248,Data[Dist],0),MATCH(I$5,Data[#Headers],0))</f>
        <v>147057</v>
      </c>
      <c r="K248" s="69">
        <f>INDEX('Payment Total'!$A$7:$H$333,MATCH('Payment by Source'!$A248,'Payment Total'!$A$7:$A$333,0),6)-I248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26202</v>
      </c>
      <c r="D249" s="22">
        <f>IF(Notes!$B$2="June",ROUND('Budget by Source'!D249/10,0)+Q249,ROUND('Budget by Source'!D249/10,0))</f>
        <v>55430</v>
      </c>
      <c r="E249" s="22">
        <f>IF(Notes!$B$2="June",ROUND('Budget by Source'!E249/10,0)+R249,ROUND('Budget by Source'!E249/10,0))</f>
        <v>7651</v>
      </c>
      <c r="F249" s="22">
        <f>IF(Notes!$B$2="June",ROUND('Budget by Source'!F249/10,0)+S249,ROUND('Budget by Source'!F249/10,0))</f>
        <v>5902</v>
      </c>
      <c r="G249" s="22">
        <f>IF(Notes!$B$2="June",ROUND('Budget by Source'!G249/10,0)+T249,ROUND('Budget by Source'!G249/10,0))</f>
        <v>30548</v>
      </c>
      <c r="H249" s="22">
        <f t="shared" si="9"/>
        <v>466872</v>
      </c>
      <c r="I249" s="22">
        <f>INDEX(Data[],MATCH($A249,Data[Dist],0),MATCH(I$5,Data[#Headers],0))</f>
        <v>592605</v>
      </c>
      <c r="K249" s="69">
        <f>INDEX('Payment Total'!$A$7:$H$333,MATCH('Payment by Source'!$A249,'Payment Total'!$A$7:$A$333,0),6)-I249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23242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7068</v>
      </c>
      <c r="F250" s="22">
        <f>IF(Notes!$B$2="June",ROUND('Budget by Source'!F250/10,0)+S250,ROUND('Budget by Source'!F250/10,0))</f>
        <v>7579</v>
      </c>
      <c r="G250" s="22">
        <f>IF(Notes!$B$2="June",ROUND('Budget by Source'!G250/10,0)+T250,ROUND('Budget by Source'!G250/10,0))</f>
        <v>35314</v>
      </c>
      <c r="H250" s="22">
        <f t="shared" si="9"/>
        <v>509496</v>
      </c>
      <c r="I250" s="22">
        <f>INDEX(Data[],MATCH($A250,Data[Dist],0),MATCH(I$5,Data[#Headers],0))</f>
        <v>644097</v>
      </c>
      <c r="K250" s="69">
        <f>INDEX('Payment Total'!$A$7:$H$333,MATCH('Payment by Source'!$A250,'Payment Total'!$A$7:$A$333,0),6)-I250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11437</v>
      </c>
      <c r="D251" s="22">
        <f>IF(Notes!$B$2="June",ROUND('Budget by Source'!D251/10,0)+Q251,ROUND('Budget by Source'!D251/10,0))</f>
        <v>26063</v>
      </c>
      <c r="E251" s="22">
        <f>IF(Notes!$B$2="June",ROUND('Budget by Source'!E251/10,0)+R251,ROUND('Budget by Source'!E251/10,0))</f>
        <v>2789</v>
      </c>
      <c r="F251" s="22">
        <f>IF(Notes!$B$2="June",ROUND('Budget by Source'!F251/10,0)+S251,ROUND('Budget by Source'!F251/10,0))</f>
        <v>2941</v>
      </c>
      <c r="G251" s="22">
        <f>IF(Notes!$B$2="June",ROUND('Budget by Source'!G251/10,0)+T251,ROUND('Budget by Source'!G251/10,0))</f>
        <v>14100</v>
      </c>
      <c r="H251" s="22">
        <f t="shared" si="9"/>
        <v>183082</v>
      </c>
      <c r="I251" s="22">
        <f>INDEX(Data[],MATCH($A251,Data[Dist],0),MATCH(I$5,Data[#Headers],0))</f>
        <v>240412</v>
      </c>
      <c r="K251" s="69">
        <f>INDEX('Payment Total'!$A$7:$H$333,MATCH('Payment by Source'!$A251,'Payment Total'!$A$7:$A$333,0),6)-I251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15335</v>
      </c>
      <c r="E252" s="22">
        <f>IF(Notes!$B$2="June",ROUND('Budget by Source'!E252/10,0)+R252,ROUND('Budget by Source'!E252/10,0))</f>
        <v>1835</v>
      </c>
      <c r="F252" s="22">
        <f>IF(Notes!$B$2="June",ROUND('Budget by Source'!F252/10,0)+S252,ROUND('Budget by Source'!F252/10,0))</f>
        <v>1684</v>
      </c>
      <c r="G252" s="22">
        <f>IF(Notes!$B$2="June",ROUND('Budget by Source'!G252/10,0)+T252,ROUND('Budget by Source'!G252/10,0))</f>
        <v>7821</v>
      </c>
      <c r="H252" s="22">
        <f t="shared" si="9"/>
        <v>96278</v>
      </c>
      <c r="I252" s="22">
        <f>INDEX(Data[],MATCH($A252,Data[Dist],0),MATCH(I$5,Data[#Headers],0))</f>
        <v>124798</v>
      </c>
      <c r="K252" s="69">
        <f>INDEX('Payment Total'!$A$7:$H$333,MATCH('Payment by Source'!$A252,'Payment Total'!$A$7:$A$333,0),6)-I252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12543</v>
      </c>
      <c r="D253" s="22">
        <f>IF(Notes!$B$2="June",ROUND('Budget by Source'!D253/10,0)+Q253,ROUND('Budget by Source'!D253/10,0))</f>
        <v>35678</v>
      </c>
      <c r="E253" s="22">
        <f>IF(Notes!$B$2="June",ROUND('Budget by Source'!E253/10,0)+R253,ROUND('Budget by Source'!E253/10,0))</f>
        <v>4005</v>
      </c>
      <c r="F253" s="22">
        <f>IF(Notes!$B$2="June",ROUND('Budget by Source'!F253/10,0)+S253,ROUND('Budget by Source'!F253/10,0))</f>
        <v>4176</v>
      </c>
      <c r="G253" s="22">
        <f>IF(Notes!$B$2="June",ROUND('Budget by Source'!G253/10,0)+T253,ROUND('Budget by Source'!G253/10,0))</f>
        <v>20437</v>
      </c>
      <c r="H253" s="22">
        <f t="shared" si="9"/>
        <v>221737</v>
      </c>
      <c r="I253" s="22">
        <f>INDEX(Data[],MATCH($A253,Data[Dist],0),MATCH(I$5,Data[#Headers],0))</f>
        <v>298576</v>
      </c>
      <c r="K253" s="69">
        <f>INDEX('Payment Total'!$A$7:$H$333,MATCH('Payment by Source'!$A253,'Payment Total'!$A$7:$A$333,0),6)-I253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22135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9270</v>
      </c>
      <c r="F254" s="22">
        <f>IF(Notes!$B$2="June",ROUND('Budget by Source'!F254/10,0)+S254,ROUND('Budget by Source'!F254/10,0))</f>
        <v>7795</v>
      </c>
      <c r="G254" s="22">
        <f>IF(Notes!$B$2="June",ROUND('Budget by Source'!G254/10,0)+T254,ROUND('Budget by Source'!G254/10,0))</f>
        <v>38188</v>
      </c>
      <c r="H254" s="22">
        <f t="shared" si="9"/>
        <v>180371</v>
      </c>
      <c r="I254" s="22">
        <f>INDEX(Data[],MATCH($A254,Data[Dist],0),MATCH(I$5,Data[#Headers],0))</f>
        <v>330171</v>
      </c>
      <c r="K254" s="69">
        <f>INDEX('Payment Total'!$A$7:$H$333,MATCH('Payment by Source'!$A254,'Payment Total'!$A$7:$A$333,0),6)-I254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8854</v>
      </c>
      <c r="D255" s="22">
        <f>IF(Notes!$B$2="June",ROUND('Budget by Source'!D255/10,0)+Q255,ROUND('Budget by Source'!D255/10,0))</f>
        <v>25114</v>
      </c>
      <c r="E255" s="22">
        <f>IF(Notes!$B$2="June",ROUND('Budget by Source'!E255/10,0)+R255,ROUND('Budget by Source'!E255/10,0))</f>
        <v>2509</v>
      </c>
      <c r="F255" s="22">
        <f>IF(Notes!$B$2="June",ROUND('Budget by Source'!F255/10,0)+S255,ROUND('Budget by Source'!F255/10,0))</f>
        <v>2824</v>
      </c>
      <c r="G255" s="22">
        <f>IF(Notes!$B$2="June",ROUND('Budget by Source'!G255/10,0)+T255,ROUND('Budget by Source'!G255/10,0))</f>
        <v>13312</v>
      </c>
      <c r="H255" s="22">
        <f t="shared" si="9"/>
        <v>150151</v>
      </c>
      <c r="I255" s="22">
        <f>INDEX(Data[],MATCH($A255,Data[Dist],0),MATCH(I$5,Data[#Headers],0))</f>
        <v>202764</v>
      </c>
      <c r="K255" s="69">
        <f>INDEX('Payment Total'!$A$7:$H$333,MATCH('Payment by Source'!$A255,'Payment Total'!$A$7:$A$333,0),6)-I255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2956</v>
      </c>
      <c r="D256" s="22">
        <f>IF(Notes!$B$2="June",ROUND('Budget by Source'!D256/10,0)+Q256,ROUND('Budget by Source'!D256/10,0))</f>
        <v>13767</v>
      </c>
      <c r="E256" s="22">
        <f>IF(Notes!$B$2="June",ROUND('Budget by Source'!E256/10,0)+R256,ROUND('Budget by Source'!E256/10,0))</f>
        <v>1645</v>
      </c>
      <c r="F256" s="22">
        <f>IF(Notes!$B$2="June",ROUND('Budget by Source'!F256/10,0)+S256,ROUND('Budget by Source'!F256/10,0))</f>
        <v>1247</v>
      </c>
      <c r="G256" s="22">
        <f>IF(Notes!$B$2="June",ROUND('Budget by Source'!G256/10,0)+T256,ROUND('Budget by Source'!G256/10,0))</f>
        <v>8690</v>
      </c>
      <c r="H256" s="22">
        <f t="shared" si="9"/>
        <v>73670</v>
      </c>
      <c r="I256" s="22">
        <f>INDEX(Data[],MATCH($A256,Data[Dist],0),MATCH(I$5,Data[#Headers],0))</f>
        <v>101975</v>
      </c>
      <c r="K256" s="69">
        <f>INDEX('Payment Total'!$A$7:$H$333,MATCH('Payment by Source'!$A256,'Payment Total'!$A$7:$A$333,0),6)-I256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25833</v>
      </c>
      <c r="D257" s="22">
        <f>IF(Notes!$B$2="June",ROUND('Budget by Source'!D257/10,0)+Q257,ROUND('Budget by Source'!D257/10,0))</f>
        <v>90586</v>
      </c>
      <c r="E257" s="22">
        <f>IF(Notes!$B$2="June",ROUND('Budget by Source'!E257/10,0)+R257,ROUND('Budget by Source'!E257/10,0))</f>
        <v>10719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50363</v>
      </c>
      <c r="H257" s="22">
        <f t="shared" si="9"/>
        <v>645423</v>
      </c>
      <c r="I257" s="22">
        <f>INDEX(Data[],MATCH($A257,Data[Dist],0),MATCH(I$5,Data[#Headers],0))</f>
        <v>833828</v>
      </c>
      <c r="K257" s="69">
        <f>INDEX('Payment Total'!$A$7:$H$333,MATCH('Payment by Source'!$A257,'Payment Total'!$A$7:$A$333,0),6)-I257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4427</v>
      </c>
      <c r="D258" s="22">
        <f>IF(Notes!$B$2="June",ROUND('Budget by Source'!D258/10,0)+Q258,ROUND('Budget by Source'!D258/10,0))</f>
        <v>19628</v>
      </c>
      <c r="E258" s="22">
        <f>IF(Notes!$B$2="June",ROUND('Budget by Source'!E258/10,0)+R258,ROUND('Budget by Source'!E258/10,0))</f>
        <v>2229</v>
      </c>
      <c r="F258" s="22">
        <f>IF(Notes!$B$2="June",ROUND('Budget by Source'!F258/10,0)+S258,ROUND('Budget by Source'!F258/10,0))</f>
        <v>2167</v>
      </c>
      <c r="G258" s="22">
        <f>IF(Notes!$B$2="June",ROUND('Budget by Source'!G258/10,0)+T258,ROUND('Budget by Source'!G258/10,0))</f>
        <v>9106</v>
      </c>
      <c r="H258" s="22">
        <f t="shared" si="9"/>
        <v>122053</v>
      </c>
      <c r="I258" s="22">
        <f>INDEX(Data[],MATCH($A258,Data[Dist],0),MATCH(I$5,Data[#Headers],0))</f>
        <v>159610</v>
      </c>
      <c r="K258" s="69">
        <f>INDEX('Payment Total'!$A$7:$H$333,MATCH('Payment by Source'!$A258,'Payment Total'!$A$7:$A$333,0),6)-I258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17340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4973</v>
      </c>
      <c r="F259" s="22">
        <f>IF(Notes!$B$2="June",ROUND('Budget by Source'!F259/10,0)+S259,ROUND('Budget by Source'!F259/10,0))</f>
        <v>5982</v>
      </c>
      <c r="G259" s="22">
        <f>IF(Notes!$B$2="June",ROUND('Budget by Source'!G259/10,0)+T259,ROUND('Budget by Source'!G259/10,0))</f>
        <v>26835</v>
      </c>
      <c r="H259" s="22">
        <f t="shared" si="9"/>
        <v>338593</v>
      </c>
      <c r="I259" s="22">
        <f>INDEX(Data[],MATCH($A259,Data[Dist],0),MATCH(I$5,Data[#Headers],0))</f>
        <v>445955</v>
      </c>
      <c r="K259" s="69">
        <f>INDEX('Payment Total'!$A$7:$H$333,MATCH('Payment by Source'!$A259,'Payment Total'!$A$7:$A$333,0),6)-I259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26571</v>
      </c>
      <c r="D260" s="22">
        <f>IF(Notes!$B$2="June",ROUND('Budget by Source'!D260/10,0)+Q260,ROUND('Budget by Source'!D260/10,0))</f>
        <v>68689</v>
      </c>
      <c r="E260" s="22">
        <f>IF(Notes!$B$2="June",ROUND('Budget by Source'!E260/10,0)+R260,ROUND('Budget by Source'!E260/10,0))</f>
        <v>8513</v>
      </c>
      <c r="F260" s="22">
        <f>IF(Notes!$B$2="June",ROUND('Budget by Source'!F260/10,0)+S260,ROUND('Budget by Source'!F260/10,0))</f>
        <v>7312</v>
      </c>
      <c r="G260" s="22">
        <f>IF(Notes!$B$2="June",ROUND('Budget by Source'!G260/10,0)+T260,ROUND('Budget by Source'!G260/10,0))</f>
        <v>39943</v>
      </c>
      <c r="H260" s="22">
        <f t="shared" si="9"/>
        <v>619541</v>
      </c>
      <c r="I260" s="22">
        <f>INDEX(Data[],MATCH($A260,Data[Dist],0),MATCH(I$5,Data[#Headers],0))</f>
        <v>770569</v>
      </c>
      <c r="K260" s="69">
        <f>INDEX('Payment Total'!$A$7:$H$333,MATCH('Payment by Source'!$A260,'Payment Total'!$A$7:$A$333,0),6)-I260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19921</v>
      </c>
      <c r="D261" s="22">
        <f>IF(Notes!$B$2="June",ROUND('Budget by Source'!D261/10,0)+Q261,ROUND('Budget by Source'!D261/10,0))</f>
        <v>69170</v>
      </c>
      <c r="E261" s="22">
        <f>IF(Notes!$B$2="June",ROUND('Budget by Source'!E261/10,0)+R261,ROUND('Budget by Source'!E261/10,0))</f>
        <v>8762</v>
      </c>
      <c r="F261" s="22">
        <f>IF(Notes!$B$2="June",ROUND('Budget by Source'!F261/10,0)+S261,ROUND('Budget by Source'!F261/10,0))</f>
        <v>7511</v>
      </c>
      <c r="G261" s="22">
        <f>IF(Notes!$B$2="June",ROUND('Budget by Source'!G261/10,0)+T261,ROUND('Budget by Source'!G261/10,0))</f>
        <v>37111</v>
      </c>
      <c r="H261" s="22">
        <f t="shared" si="9"/>
        <v>559021</v>
      </c>
      <c r="I261" s="22">
        <f>INDEX(Data[],MATCH($A261,Data[Dist],0),MATCH(I$5,Data[#Headers],0))</f>
        <v>701496</v>
      </c>
      <c r="K261" s="69">
        <f>INDEX('Payment Total'!$A$7:$H$333,MATCH('Payment by Source'!$A261,'Payment Total'!$A$7:$A$333,0),6)-I261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11805</v>
      </c>
      <c r="D262" s="22">
        <f>IF(Notes!$B$2="June",ROUND('Budget by Source'!D262/10,0)+Q262,ROUND('Budget by Source'!D262/10,0))</f>
        <v>47090</v>
      </c>
      <c r="E262" s="22">
        <f>IF(Notes!$B$2="June",ROUND('Budget by Source'!E262/10,0)+R262,ROUND('Budget by Source'!E262/10,0))</f>
        <v>5525</v>
      </c>
      <c r="F262" s="22">
        <f>IF(Notes!$B$2="June",ROUND('Budget by Source'!F262/10,0)+S262,ROUND('Budget by Source'!F262/10,0))</f>
        <v>4844</v>
      </c>
      <c r="G262" s="22">
        <f>IF(Notes!$B$2="June",ROUND('Budget by Source'!G262/10,0)+T262,ROUND('Budget by Source'!G262/10,0))</f>
        <v>25402</v>
      </c>
      <c r="H262" s="22">
        <f t="shared" si="9"/>
        <v>348375</v>
      </c>
      <c r="I262" s="22">
        <f>INDEX(Data[],MATCH($A262,Data[Dist],0),MATCH(I$5,Data[#Headers],0))</f>
        <v>443041</v>
      </c>
      <c r="K262" s="69">
        <f>INDEX('Payment Total'!$A$7:$H$333,MATCH('Payment by Source'!$A262,'Payment Total'!$A$7:$A$333,0),6)-I262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9961</v>
      </c>
      <c r="D263" s="22">
        <f>IF(Notes!$B$2="June",ROUND('Budget by Source'!D263/10,0)+Q263,ROUND('Budget by Source'!D263/10,0))</f>
        <v>26211</v>
      </c>
      <c r="E263" s="22">
        <f>IF(Notes!$B$2="June",ROUND('Budget by Source'!E263/10,0)+R263,ROUND('Budget by Source'!E263/10,0))</f>
        <v>2962</v>
      </c>
      <c r="F263" s="22">
        <f>IF(Notes!$B$2="June",ROUND('Budget by Source'!F263/10,0)+S263,ROUND('Budget by Source'!F263/10,0))</f>
        <v>2777</v>
      </c>
      <c r="G263" s="22">
        <f>IF(Notes!$B$2="June",ROUND('Budget by Source'!G263/10,0)+T263,ROUND('Budget by Source'!G263/10,0))</f>
        <v>13269</v>
      </c>
      <c r="H263" s="22">
        <f t="shared" ref="H263:H326" si="12">I263-SUM(C263:G263)</f>
        <v>190837</v>
      </c>
      <c r="I263" s="22">
        <f>INDEX(Data[],MATCH($A263,Data[Dist],0),MATCH(I$5,Data[#Headers],0))</f>
        <v>246017</v>
      </c>
      <c r="K263" s="69">
        <f>INDEX('Payment Total'!$A$7:$H$333,MATCH('Payment by Source'!$A263,'Payment Total'!$A$7:$A$333,0),6)-I263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10330</v>
      </c>
      <c r="D264" s="22">
        <f>IF(Notes!$B$2="June",ROUND('Budget by Source'!D264/10,0)+Q264,ROUND('Budget by Source'!D264/10,0))</f>
        <v>36542</v>
      </c>
      <c r="E264" s="22">
        <f>IF(Notes!$B$2="June",ROUND('Budget by Source'!E264/10,0)+R264,ROUND('Budget by Source'!E264/10,0))</f>
        <v>4014</v>
      </c>
      <c r="F264" s="22">
        <f>IF(Notes!$B$2="June",ROUND('Budget by Source'!F264/10,0)+S264,ROUND('Budget by Source'!F264/10,0))</f>
        <v>3846</v>
      </c>
      <c r="G264" s="22">
        <f>IF(Notes!$B$2="June",ROUND('Budget by Source'!G264/10,0)+T264,ROUND('Budget by Source'!G264/10,0))</f>
        <v>19272</v>
      </c>
      <c r="H264" s="22">
        <f t="shared" si="12"/>
        <v>297305</v>
      </c>
      <c r="I264" s="22">
        <f>INDEX(Data[],MATCH($A264,Data[Dist],0),MATCH(I$5,Data[#Headers],0))</f>
        <v>371309</v>
      </c>
      <c r="K264" s="69">
        <f>INDEX('Payment Total'!$A$7:$H$333,MATCH('Payment by Source'!$A264,'Payment Total'!$A$7:$A$333,0),6)-I264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52027</v>
      </c>
      <c r="D265" s="22">
        <f>IF(Notes!$B$2="June",ROUND('Budget by Source'!D265/10,0)+Q265,ROUND('Budget by Source'!D265/10,0))</f>
        <v>94789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52898</v>
      </c>
      <c r="H265" s="22">
        <f t="shared" si="12"/>
        <v>813258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Total'!$A$7:$A$333,0),6)-I265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243907</v>
      </c>
      <c r="D266" s="22">
        <f>IF(Notes!$B$2="June",ROUND('Budget by Source'!D266/10,0)+Q266,ROUND('Budget by Source'!D266/10,0))</f>
        <v>920333</v>
      </c>
      <c r="E266" s="22">
        <f>IF(Notes!$B$2="June",ROUND('Budget by Source'!E266/10,0)+R266,ROUND('Budget by Source'!E266/10,0))</f>
        <v>135293</v>
      </c>
      <c r="F266" s="22">
        <f>IF(Notes!$B$2="June",ROUND('Budget by Source'!F266/10,0)+S266,ROUND('Budget by Source'!F266/10,0))</f>
        <v>109250</v>
      </c>
      <c r="G266" s="22">
        <f>IF(Notes!$B$2="June",ROUND('Budget by Source'!G266/10,0)+T266,ROUND('Budget by Source'!G266/10,0))</f>
        <v>531994</v>
      </c>
      <c r="H266" s="22">
        <f t="shared" si="12"/>
        <v>10618010</v>
      </c>
      <c r="I266" s="22">
        <f>INDEX(Data[],MATCH($A266,Data[Dist],0),MATCH(I$5,Data[#Headers],0))</f>
        <v>12558787</v>
      </c>
      <c r="K266" s="69">
        <f>INDEX('Payment Total'!$A$7:$H$333,MATCH('Payment by Source'!$A266,'Payment Total'!$A$7:$A$333,0),6)-I266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8854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3603</v>
      </c>
      <c r="F267" s="22">
        <f>IF(Notes!$B$2="June",ROUND('Budget by Source'!F267/10,0)+S267,ROUND('Budget by Source'!F267/10,0))</f>
        <v>3923</v>
      </c>
      <c r="G267" s="22">
        <f>IF(Notes!$B$2="June",ROUND('Budget by Source'!G267/10,0)+T267,ROUND('Budget by Source'!G267/10,0))</f>
        <v>16169</v>
      </c>
      <c r="H267" s="22">
        <f t="shared" si="12"/>
        <v>170362</v>
      </c>
      <c r="I267" s="22">
        <f>INDEX(Data[],MATCH($A267,Data[Dist],0),MATCH(I$5,Data[#Headers],0))</f>
        <v>237204</v>
      </c>
      <c r="K267" s="69">
        <f>INDEX('Payment Total'!$A$7:$H$333,MATCH('Payment by Source'!$A267,'Payment Total'!$A$7:$A$333,0),6)-I267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1769301</v>
      </c>
      <c r="V267" s="152">
        <f t="shared" si="13"/>
        <v>176930</v>
      </c>
      <c r="W267" s="152">
        <f t="shared" si="14"/>
        <v>1769300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17340</v>
      </c>
      <c r="D268" s="22">
        <f>IF(Notes!$B$2="June",ROUND('Budget by Source'!D268/10,0)+Q268,ROUND('Budget by Source'!D268/10,0))</f>
        <v>63680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6546</v>
      </c>
      <c r="G268" s="22">
        <f>IF(Notes!$B$2="June",ROUND('Budget by Source'!G268/10,0)+T268,ROUND('Budget by Source'!G268/10,0))</f>
        <v>32494</v>
      </c>
      <c r="H268" s="22">
        <f t="shared" si="12"/>
        <v>345525</v>
      </c>
      <c r="I268" s="22">
        <f>INDEX(Data[],MATCH($A268,Data[Dist],0),MATCH(I$5,Data[#Headers],0))</f>
        <v>472509</v>
      </c>
      <c r="K268" s="69">
        <f>INDEX('Payment Total'!$A$7:$H$333,MATCH('Payment by Source'!$A268,'Payment Total'!$A$7:$A$333,0),6)-I268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18815</v>
      </c>
      <c r="D269" s="22">
        <f>IF(Notes!$B$2="June",ROUND('Budget by Source'!D269/10,0)+Q269,ROUND('Budget by Source'!D269/10,0))</f>
        <v>87280</v>
      </c>
      <c r="E269" s="22">
        <f>IF(Notes!$B$2="June",ROUND('Budget by Source'!E269/10,0)+R269,ROUND('Budget by Source'!E269/10,0))</f>
        <v>8471</v>
      </c>
      <c r="F269" s="22">
        <f>IF(Notes!$B$2="June",ROUND('Budget by Source'!F269/10,0)+S269,ROUND('Budget by Source'!F269/10,0))</f>
        <v>9106</v>
      </c>
      <c r="G269" s="22">
        <f>IF(Notes!$B$2="June",ROUND('Budget by Source'!G269/10,0)+T269,ROUND('Budget by Source'!G269/10,0))</f>
        <v>51160</v>
      </c>
      <c r="H269" s="22">
        <f t="shared" si="12"/>
        <v>709292</v>
      </c>
      <c r="I269" s="22">
        <f>INDEX(Data[],MATCH($A269,Data[Dist],0),MATCH(I$5,Data[#Headers],0))</f>
        <v>884124</v>
      </c>
      <c r="K269" s="69">
        <f>INDEX('Payment Total'!$A$7:$H$333,MATCH('Payment by Source'!$A269,'Payment Total'!$A$7:$A$333,0),6)-I269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6640</v>
      </c>
      <c r="D270" s="22">
        <f>IF(Notes!$B$2="June",ROUND('Budget by Source'!D270/10,0)+Q270,ROUND('Budget by Source'!D270/10,0))</f>
        <v>34407</v>
      </c>
      <c r="E270" s="22">
        <f>IF(Notes!$B$2="June",ROUND('Budget by Source'!E270/10,0)+R270,ROUND('Budget by Source'!E270/10,0))</f>
        <v>3559</v>
      </c>
      <c r="F270" s="22">
        <f>IF(Notes!$B$2="June",ROUND('Budget by Source'!F270/10,0)+S270,ROUND('Budget by Source'!F270/10,0))</f>
        <v>3658</v>
      </c>
      <c r="G270" s="22">
        <f>IF(Notes!$B$2="June",ROUND('Budget by Source'!G270/10,0)+T270,ROUND('Budget by Source'!G270/10,0))</f>
        <v>19018</v>
      </c>
      <c r="H270" s="22">
        <f t="shared" si="12"/>
        <v>322468</v>
      </c>
      <c r="I270" s="22">
        <f>INDEX(Data[],MATCH($A270,Data[Dist],0),MATCH(I$5,Data[#Headers],0))</f>
        <v>389750</v>
      </c>
      <c r="K270" s="69">
        <f>INDEX('Payment Total'!$A$7:$H$333,MATCH('Payment by Source'!$A270,'Payment Total'!$A$7:$A$333,0),6)-I270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12557</v>
      </c>
      <c r="D271" s="22">
        <f>IF(Notes!$B$2="June",ROUND('Budget by Source'!D271/10,0)+Q271,ROUND('Budget by Source'!D271/10,0))</f>
        <v>44235</v>
      </c>
      <c r="E271" s="22">
        <f>IF(Notes!$B$2="June",ROUND('Budget by Source'!E271/10,0)+R271,ROUND('Budget by Source'!E271/10,0))</f>
        <v>5014</v>
      </c>
      <c r="F271" s="22">
        <f>IF(Notes!$B$2="June",ROUND('Budget by Source'!F271/10,0)+S271,ROUND('Budget by Source'!F271/10,0))</f>
        <v>5216</v>
      </c>
      <c r="G271" s="22">
        <f>IF(Notes!$B$2="June",ROUND('Budget by Source'!G271/10,0)+T271,ROUND('Budget by Source'!G271/10,0))</f>
        <v>22587</v>
      </c>
      <c r="H271" s="22">
        <f t="shared" si="12"/>
        <v>263297</v>
      </c>
      <c r="I271" s="22">
        <f>INDEX(Data[],MATCH($A271,Data[Dist],0),MATCH(I$5,Data[#Headers],0))</f>
        <v>352906</v>
      </c>
      <c r="K271" s="69">
        <f>INDEX('Payment Total'!$A$7:$H$333,MATCH('Payment by Source'!$A271,'Payment Total'!$A$7:$A$333,0),6)-I271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8116</v>
      </c>
      <c r="D272" s="22">
        <f>IF(Notes!$B$2="June",ROUND('Budget by Source'!D272/10,0)+Q272,ROUND('Budget by Source'!D272/10,0))</f>
        <v>36630</v>
      </c>
      <c r="E272" s="22">
        <f>IF(Notes!$B$2="June",ROUND('Budget by Source'!E272/10,0)+R272,ROUND('Budget by Source'!E272/10,0))</f>
        <v>4438</v>
      </c>
      <c r="F272" s="22">
        <f>IF(Notes!$B$2="June",ROUND('Budget by Source'!F272/10,0)+S272,ROUND('Budget by Source'!F272/10,0))</f>
        <v>4254</v>
      </c>
      <c r="G272" s="22">
        <f>IF(Notes!$B$2="June",ROUND('Budget by Source'!G272/10,0)+T272,ROUND('Budget by Source'!G272/10,0))</f>
        <v>18789</v>
      </c>
      <c r="H272" s="22">
        <f t="shared" si="12"/>
        <v>213072</v>
      </c>
      <c r="I272" s="22">
        <f>INDEX(Data[],MATCH($A272,Data[Dist],0),MATCH(I$5,Data[#Headers],0))</f>
        <v>285299</v>
      </c>
      <c r="K272" s="69">
        <f>INDEX('Payment Total'!$A$7:$H$333,MATCH('Payment by Source'!$A272,'Payment Total'!$A$7:$A$333,0),6)-I272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15325</v>
      </c>
      <c r="E273" s="22">
        <f>IF(Notes!$B$2="June",ROUND('Budget by Source'!E273/10,0)+R273,ROUND('Budget by Source'!E273/10,0))</f>
        <v>1307</v>
      </c>
      <c r="F273" s="22">
        <f>IF(Notes!$B$2="June",ROUND('Budget by Source'!F273/10,0)+S273,ROUND('Budget by Source'!F273/10,0))</f>
        <v>1552</v>
      </c>
      <c r="G273" s="22">
        <f>IF(Notes!$B$2="June",ROUND('Budget by Source'!G273/10,0)+T273,ROUND('Budget by Source'!G273/10,0))</f>
        <v>7470</v>
      </c>
      <c r="H273" s="22">
        <f t="shared" si="12"/>
        <v>102763</v>
      </c>
      <c r="I273" s="22">
        <f>INDEX(Data[],MATCH($A273,Data[Dist],0),MATCH(I$5,Data[#Headers],0))</f>
        <v>130262</v>
      </c>
      <c r="K273" s="69">
        <f>INDEX('Payment Total'!$A$7:$H$333,MATCH('Payment by Source'!$A273,'Payment Total'!$A$7:$A$333,0),6)-I273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29154</v>
      </c>
      <c r="D274" s="22">
        <f>IF(Notes!$B$2="June",ROUND('Budget by Source'!D274/10,0)+Q274,ROUND('Budget by Source'!D274/10,0))</f>
        <v>96653</v>
      </c>
      <c r="E274" s="22">
        <f>IF(Notes!$B$2="June",ROUND('Budget by Source'!E274/10,0)+R274,ROUND('Budget by Source'!E274/10,0))</f>
        <v>12570</v>
      </c>
      <c r="F274" s="22">
        <f>IF(Notes!$B$2="June",ROUND('Budget by Source'!F274/10,0)+S274,ROUND('Budget by Source'!F274/10,0))</f>
        <v>10125</v>
      </c>
      <c r="G274" s="22">
        <f>IF(Notes!$B$2="June",ROUND('Budget by Source'!G274/10,0)+T274,ROUND('Budget by Source'!G274/10,0))</f>
        <v>52803</v>
      </c>
      <c r="H274" s="22">
        <f t="shared" si="12"/>
        <v>902649</v>
      </c>
      <c r="I274" s="22">
        <f>INDEX(Data[],MATCH($A274,Data[Dist],0),MATCH(I$5,Data[#Headers],0))</f>
        <v>1103954</v>
      </c>
      <c r="K274" s="69">
        <f>INDEX('Payment Total'!$A$7:$H$333,MATCH('Payment by Source'!$A274,'Payment Total'!$A$7:$A$333,0),6)-I274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9387816</v>
      </c>
      <c r="V274" s="152">
        <f t="shared" si="13"/>
        <v>938782</v>
      </c>
      <c r="W274" s="152">
        <f t="shared" si="14"/>
        <v>9387820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21766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3008</v>
      </c>
      <c r="F275" s="22">
        <f>IF(Notes!$B$2="June",ROUND('Budget by Source'!F275/10,0)+S275,ROUND('Budget by Source'!F275/10,0))</f>
        <v>3821</v>
      </c>
      <c r="G275" s="22">
        <f>IF(Notes!$B$2="June",ROUND('Budget by Source'!G275/10,0)+T275,ROUND('Budget by Source'!G275/10,0))</f>
        <v>18144</v>
      </c>
      <c r="H275" s="22">
        <f t="shared" si="12"/>
        <v>262925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Total'!$A$7:$A$333,0),6)-I275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106266</v>
      </c>
      <c r="D276" s="22">
        <f>IF(Notes!$B$2="June",ROUND('Budget by Source'!D276/10,0)+Q276,ROUND('Budget by Source'!D276/10,0))</f>
        <v>422677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48346</v>
      </c>
      <c r="G276" s="22">
        <f>IF(Notes!$B$2="June",ROUND('Budget by Source'!G276/10,0)+T276,ROUND('Budget by Source'!G276/10,0))</f>
        <v>251325</v>
      </c>
      <c r="H276" s="22">
        <f t="shared" si="12"/>
        <v>4195155</v>
      </c>
      <c r="I276" s="22">
        <f>INDEX(Data[],MATCH($A276,Data[Dist],0),MATCH(I$5,Data[#Headers],0))</f>
        <v>5072158</v>
      </c>
      <c r="K276" s="69">
        <f>INDEX('Payment Total'!$A$7:$H$333,MATCH('Payment by Source'!$A276,'Payment Total'!$A$7:$A$333,0),6)-I276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56822</v>
      </c>
      <c r="D277" s="22">
        <f>IF(Notes!$B$2="June",ROUND('Budget by Source'!D277/10,0)+Q277,ROUND('Budget by Source'!D277/10,0))</f>
        <v>128902</v>
      </c>
      <c r="E277" s="22">
        <f>IF(Notes!$B$2="June",ROUND('Budget by Source'!E277/10,0)+R277,ROUND('Budget by Source'!E277/10,0))</f>
        <v>15330</v>
      </c>
      <c r="F277" s="22">
        <f>IF(Notes!$B$2="June",ROUND('Budget by Source'!F277/10,0)+S277,ROUND('Budget by Source'!F277/10,0))</f>
        <v>15489</v>
      </c>
      <c r="G277" s="22">
        <f>IF(Notes!$B$2="June",ROUND('Budget by Source'!G277/10,0)+T277,ROUND('Budget by Source'!G277/10,0))</f>
        <v>71645</v>
      </c>
      <c r="H277" s="22">
        <f t="shared" si="12"/>
        <v>1190709</v>
      </c>
      <c r="I277" s="22">
        <f>INDEX(Data[],MATCH($A277,Data[Dist],0),MATCH(I$5,Data[#Headers],0))</f>
        <v>1478897</v>
      </c>
      <c r="K277" s="69">
        <f>INDEX('Payment Total'!$A$7:$H$333,MATCH('Payment by Source'!$A277,'Payment Total'!$A$7:$A$333,0),6)-I277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25095</v>
      </c>
      <c r="D278" s="22">
        <f>IF(Notes!$B$2="June",ROUND('Budget by Source'!D278/10,0)+Q278,ROUND('Budget by Source'!D278/10,0))</f>
        <v>73173</v>
      </c>
      <c r="E278" s="22">
        <f>IF(Notes!$B$2="June",ROUND('Budget by Source'!E278/10,0)+R278,ROUND('Budget by Source'!E278/10,0))</f>
        <v>8348</v>
      </c>
      <c r="F278" s="22">
        <f>IF(Notes!$B$2="June",ROUND('Budget by Source'!F278/10,0)+S278,ROUND('Budget by Source'!F278/10,0))</f>
        <v>8649</v>
      </c>
      <c r="G278" s="22">
        <f>IF(Notes!$B$2="June",ROUND('Budget by Source'!G278/10,0)+T278,ROUND('Budget by Source'!G278/10,0))</f>
        <v>41003</v>
      </c>
      <c r="H278" s="22">
        <f t="shared" si="12"/>
        <v>108936</v>
      </c>
      <c r="I278" s="22">
        <f>INDEX(Data[],MATCH($A278,Data[Dist],0),MATCH(I$5,Data[#Headers],0))</f>
        <v>265204</v>
      </c>
      <c r="K278" s="69">
        <f>INDEX('Payment Total'!$A$7:$H$333,MATCH('Payment by Source'!$A278,'Payment Total'!$A$7:$A$333,0),6)-I278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11067</v>
      </c>
      <c r="D279" s="22">
        <f>IF(Notes!$B$2="June",ROUND('Budget by Source'!D279/10,0)+Q279,ROUND('Budget by Source'!D279/10,0))</f>
        <v>27385</v>
      </c>
      <c r="E279" s="22">
        <f>IF(Notes!$B$2="June",ROUND('Budget by Source'!E279/10,0)+R279,ROUND('Budget by Source'!E279/10,0))</f>
        <v>2498</v>
      </c>
      <c r="F279" s="22">
        <f>IF(Notes!$B$2="June",ROUND('Budget by Source'!F279/10,0)+S279,ROUND('Budget by Source'!F279/10,0))</f>
        <v>2661</v>
      </c>
      <c r="G279" s="22">
        <f>IF(Notes!$B$2="June",ROUND('Budget by Source'!G279/10,0)+T279,ROUND('Budget by Source'!G279/10,0))</f>
        <v>14355</v>
      </c>
      <c r="H279" s="22">
        <f t="shared" si="12"/>
        <v>213843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Total'!$A$7:$A$333,0),6)-I279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5165</v>
      </c>
      <c r="D280" s="22">
        <f>IF(Notes!$B$2="June",ROUND('Budget by Source'!D280/10,0)+Q280,ROUND('Budget by Source'!D280/10,0))</f>
        <v>14138</v>
      </c>
      <c r="E280" s="22">
        <f>IF(Notes!$B$2="June",ROUND('Budget by Source'!E280/10,0)+R280,ROUND('Budget by Source'!E280/10,0))</f>
        <v>1435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6961</v>
      </c>
      <c r="H280" s="22">
        <f t="shared" si="12"/>
        <v>115137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Total'!$A$7:$A$333,0),6)-I280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11805</v>
      </c>
      <c r="D281" s="22">
        <f>IF(Notes!$B$2="June",ROUND('Budget by Source'!D281/10,0)+Q281,ROUND('Budget by Source'!D281/10,0))</f>
        <v>41799</v>
      </c>
      <c r="E281" s="22">
        <f>IF(Notes!$B$2="June",ROUND('Budget by Source'!E281/10,0)+R281,ROUND('Budget by Source'!E281/10,0))</f>
        <v>5131</v>
      </c>
      <c r="F281" s="22">
        <f>IF(Notes!$B$2="June",ROUND('Budget by Source'!F281/10,0)+S281,ROUND('Budget by Source'!F281/10,0))</f>
        <v>4640</v>
      </c>
      <c r="G281" s="22">
        <f>IF(Notes!$B$2="June",ROUND('Budget by Source'!G281/10,0)+T281,ROUND('Budget by Source'!G281/10,0))</f>
        <v>21629</v>
      </c>
      <c r="H281" s="22">
        <f t="shared" si="12"/>
        <v>323548</v>
      </c>
      <c r="I281" s="22">
        <f>INDEX(Data[],MATCH($A281,Data[Dist],0),MATCH(I$5,Data[#Headers],0))</f>
        <v>408552</v>
      </c>
      <c r="K281" s="69">
        <f>INDEX('Payment Total'!$A$7:$H$333,MATCH('Payment by Source'!$A281,'Payment Total'!$A$7:$A$333,0),6)-I281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58667</v>
      </c>
      <c r="D282" s="22">
        <f>IF(Notes!$B$2="June",ROUND('Budget by Source'!D282/10,0)+Q282,ROUND('Budget by Source'!D282/10,0))</f>
        <v>159874</v>
      </c>
      <c r="E282" s="22">
        <f>IF(Notes!$B$2="June",ROUND('Budget by Source'!E282/10,0)+R282,ROUND('Budget by Source'!E282/10,0))</f>
        <v>23275</v>
      </c>
      <c r="F282" s="22">
        <f>IF(Notes!$B$2="June",ROUND('Budget by Source'!F282/10,0)+S282,ROUND('Budget by Source'!F282/10,0))</f>
        <v>18407</v>
      </c>
      <c r="G282" s="22">
        <f>IF(Notes!$B$2="June",ROUND('Budget by Source'!G282/10,0)+T282,ROUND('Budget by Source'!G282/10,0))</f>
        <v>91960</v>
      </c>
      <c r="H282" s="22">
        <f t="shared" si="12"/>
        <v>1824462</v>
      </c>
      <c r="I282" s="22">
        <f>INDEX(Data[],MATCH($A282,Data[Dist],0),MATCH(I$5,Data[#Headers],0))</f>
        <v>2176645</v>
      </c>
      <c r="K282" s="69">
        <f>INDEX('Payment Total'!$A$7:$H$333,MATCH('Payment by Source'!$A282,'Payment Total'!$A$7:$A$333,0),6)-I282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4427</v>
      </c>
      <c r="D283" s="22">
        <f>IF(Notes!$B$2="June",ROUND('Budget by Source'!D283/10,0)+Q283,ROUND('Budget by Source'!D283/10,0))</f>
        <v>7770</v>
      </c>
      <c r="E283" s="22">
        <f>IF(Notes!$B$2="June",ROUND('Budget by Source'!E283/10,0)+R283,ROUND('Budget by Source'!E283/10,0))</f>
        <v>871</v>
      </c>
      <c r="F283" s="22">
        <f>IF(Notes!$B$2="June",ROUND('Budget by Source'!F283/10,0)+S283,ROUND('Budget by Source'!F283/10,0))</f>
        <v>764</v>
      </c>
      <c r="G283" s="22">
        <f>IF(Notes!$B$2="June",ROUND('Budget by Source'!G283/10,0)+T283,ROUND('Budget by Source'!G283/10,0))</f>
        <v>4519</v>
      </c>
      <c r="H283" s="22">
        <f t="shared" si="12"/>
        <v>60375</v>
      </c>
      <c r="I283" s="22">
        <f>INDEX(Data[],MATCH($A283,Data[Dist],0),MATCH(I$5,Data[#Headers],0))</f>
        <v>78726</v>
      </c>
      <c r="K283" s="69">
        <f>INDEX('Payment Total'!$A$7:$H$333,MATCH('Payment by Source'!$A283,'Payment Total'!$A$7:$A$333,0),6)-I283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14757</v>
      </c>
      <c r="D284" s="22">
        <f>IF(Notes!$B$2="June",ROUND('Budget by Source'!D284/10,0)+Q284,ROUND('Budget by Source'!D284/10,0))</f>
        <v>60791</v>
      </c>
      <c r="E284" s="22">
        <f>IF(Notes!$B$2="June",ROUND('Budget by Source'!E284/10,0)+R284,ROUND('Budget by Source'!E284/10,0))</f>
        <v>6655</v>
      </c>
      <c r="F284" s="22">
        <f>IF(Notes!$B$2="June",ROUND('Budget by Source'!F284/10,0)+S284,ROUND('Budget by Source'!F284/10,0))</f>
        <v>6027</v>
      </c>
      <c r="G284" s="22">
        <f>IF(Notes!$B$2="June",ROUND('Budget by Source'!G284/10,0)+T284,ROUND('Budget by Source'!G284/10,0))</f>
        <v>33440</v>
      </c>
      <c r="H284" s="22">
        <f t="shared" si="12"/>
        <v>409713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Total'!$A$7:$A$333,0),6)-I284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14388</v>
      </c>
      <c r="D285" s="22">
        <f>IF(Notes!$B$2="June",ROUND('Budget by Source'!D285/10,0)+Q285,ROUND('Budget by Source'!D285/10,0))</f>
        <v>51650</v>
      </c>
      <c r="E285" s="22">
        <f>IF(Notes!$B$2="June",ROUND('Budget by Source'!E285/10,0)+R285,ROUND('Budget by Source'!E285/10,0))</f>
        <v>5340</v>
      </c>
      <c r="F285" s="22">
        <f>IF(Notes!$B$2="June",ROUND('Budget by Source'!F285/10,0)+S285,ROUND('Budget by Source'!F285/10,0))</f>
        <v>5697</v>
      </c>
      <c r="G285" s="22">
        <f>IF(Notes!$B$2="June",ROUND('Budget by Source'!G285/10,0)+T285,ROUND('Budget by Source'!G285/10,0))</f>
        <v>28302</v>
      </c>
      <c r="H285" s="22">
        <f t="shared" si="12"/>
        <v>398189</v>
      </c>
      <c r="I285" s="22">
        <f>INDEX(Data[],MATCH($A285,Data[Dist],0),MATCH(I$5,Data[#Headers],0))</f>
        <v>503566</v>
      </c>
      <c r="K285" s="69">
        <f>INDEX('Payment Total'!$A$7:$H$333,MATCH('Payment by Source'!$A285,'Payment Total'!$A$7:$A$333,0),6)-I285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15494</v>
      </c>
      <c r="D286" s="22">
        <f>IF(Notes!$B$2="June",ROUND('Budget by Source'!D286/10,0)+Q286,ROUND('Budget by Source'!D286/10,0))</f>
        <v>53232</v>
      </c>
      <c r="E286" s="22">
        <f>IF(Notes!$B$2="June",ROUND('Budget by Source'!E286/10,0)+R286,ROUND('Budget by Source'!E286/10,0))</f>
        <v>6263</v>
      </c>
      <c r="F286" s="22">
        <f>IF(Notes!$B$2="June",ROUND('Budget by Source'!F286/10,0)+S286,ROUND('Budget by Source'!F286/10,0))</f>
        <v>5684</v>
      </c>
      <c r="G286" s="22">
        <f>IF(Notes!$B$2="June",ROUND('Budget by Source'!G286/10,0)+T286,ROUND('Budget by Source'!G286/10,0))</f>
        <v>30472</v>
      </c>
      <c r="H286" s="22">
        <f t="shared" si="12"/>
        <v>458585</v>
      </c>
      <c r="I286" s="22">
        <f>INDEX(Data[],MATCH($A286,Data[Dist],0),MATCH(I$5,Data[#Headers],0))</f>
        <v>569730</v>
      </c>
      <c r="K286" s="69">
        <f>INDEX('Payment Total'!$A$7:$H$333,MATCH('Payment by Source'!$A286,'Payment Total'!$A$7:$A$333,0),6)-I286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37999</v>
      </c>
      <c r="E287" s="22">
        <f>IF(Notes!$B$2="June",ROUND('Budget by Source'!E287/10,0)+R287,ROUND('Budget by Source'!E287/10,0))</f>
        <v>4220</v>
      </c>
      <c r="F287" s="22">
        <f>IF(Notes!$B$2="June",ROUND('Budget by Source'!F287/10,0)+S287,ROUND('Budget by Source'!F287/10,0))</f>
        <v>4016</v>
      </c>
      <c r="G287" s="22">
        <f>IF(Notes!$B$2="June",ROUND('Budget by Source'!G287/10,0)+T287,ROUND('Budget by Source'!G287/10,0))</f>
        <v>21154</v>
      </c>
      <c r="H287" s="22">
        <f t="shared" si="12"/>
        <v>275314</v>
      </c>
      <c r="I287" s="22">
        <f>INDEX(Data[],MATCH($A287,Data[Dist],0),MATCH(I$5,Data[#Headers],0))</f>
        <v>342703</v>
      </c>
      <c r="K287" s="69">
        <f>INDEX('Payment Total'!$A$7:$H$333,MATCH('Payment by Source'!$A287,'Payment Total'!$A$7:$A$333,0),6)-I287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16232</v>
      </c>
      <c r="D288" s="22">
        <f>IF(Notes!$B$2="June",ROUND('Budget by Source'!D288/10,0)+Q288,ROUND('Budget by Source'!D288/10,0))</f>
        <v>42689</v>
      </c>
      <c r="E288" s="22">
        <f>IF(Notes!$B$2="June",ROUND('Budget by Source'!E288/10,0)+R288,ROUND('Budget by Source'!E288/10,0))</f>
        <v>4715</v>
      </c>
      <c r="F288" s="22">
        <f>IF(Notes!$B$2="June",ROUND('Budget by Source'!F288/10,0)+S288,ROUND('Budget by Source'!F288/10,0))</f>
        <v>4784</v>
      </c>
      <c r="G288" s="22">
        <f>IF(Notes!$B$2="June",ROUND('Budget by Source'!G288/10,0)+T288,ROUND('Budget by Source'!G288/10,0))</f>
        <v>23867</v>
      </c>
      <c r="H288" s="22">
        <f t="shared" si="12"/>
        <v>356179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Total'!$A$7:$A$333,0),6)-I288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3689</v>
      </c>
      <c r="D289" s="22">
        <f>IF(Notes!$B$2="June",ROUND('Budget by Source'!D289/10,0)+Q289,ROUND('Budget by Source'!D289/10,0))</f>
        <v>19820</v>
      </c>
      <c r="E289" s="22">
        <f>IF(Notes!$B$2="June",ROUND('Budget by Source'!E289/10,0)+R289,ROUND('Budget by Source'!E289/10,0))</f>
        <v>2329</v>
      </c>
      <c r="F289" s="22">
        <f>IF(Notes!$B$2="June",ROUND('Budget by Source'!F289/10,0)+S289,ROUND('Budget by Source'!F289/10,0))</f>
        <v>1840</v>
      </c>
      <c r="G289" s="22">
        <f>IF(Notes!$B$2="June",ROUND('Budget by Source'!G289/10,0)+T289,ROUND('Budget by Source'!G289/10,0))</f>
        <v>9726</v>
      </c>
      <c r="H289" s="22">
        <f t="shared" si="12"/>
        <v>142051</v>
      </c>
      <c r="I289" s="22">
        <f>INDEX(Data[],MATCH($A289,Data[Dist],0),MATCH(I$5,Data[#Headers],0))</f>
        <v>179455</v>
      </c>
      <c r="K289" s="69">
        <f>INDEX('Payment Total'!$A$7:$H$333,MATCH('Payment by Source'!$A289,'Payment Total'!$A$7:$A$333,0),6)-I289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7378</v>
      </c>
      <c r="D290" s="22">
        <f>IF(Notes!$B$2="June",ROUND('Budget by Source'!D290/10,0)+Q290,ROUND('Budget by Source'!D290/10,0))</f>
        <v>26572</v>
      </c>
      <c r="E290" s="22">
        <f>IF(Notes!$B$2="June",ROUND('Budget by Source'!E290/10,0)+R290,ROUND('Budget by Source'!E290/10,0))</f>
        <v>2851</v>
      </c>
      <c r="F290" s="22">
        <f>IF(Notes!$B$2="June",ROUND('Budget by Source'!F290/10,0)+S290,ROUND('Budget by Source'!F290/10,0))</f>
        <v>2759</v>
      </c>
      <c r="G290" s="22">
        <f>IF(Notes!$B$2="June",ROUND('Budget by Source'!G290/10,0)+T290,ROUND('Budget by Source'!G290/10,0))</f>
        <v>13791</v>
      </c>
      <c r="H290" s="22">
        <f t="shared" si="12"/>
        <v>223181</v>
      </c>
      <c r="I290" s="22">
        <f>INDEX(Data[],MATCH($A290,Data[Dist],0),MATCH(I$5,Data[#Headers],0))</f>
        <v>276532</v>
      </c>
      <c r="K290" s="69">
        <f>INDEX('Payment Total'!$A$7:$H$333,MATCH('Payment by Source'!$A290,'Payment Total'!$A$7:$A$333,0),6)-I290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11067</v>
      </c>
      <c r="D291" s="22">
        <f>IF(Notes!$B$2="June",ROUND('Budget by Source'!D291/10,0)+Q291,ROUND('Budget by Source'!D291/10,0))</f>
        <v>24309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2785</v>
      </c>
      <c r="G291" s="22">
        <f>IF(Notes!$B$2="June",ROUND('Budget by Source'!G291/10,0)+T291,ROUND('Budget by Source'!G291/10,0))</f>
        <v>12743</v>
      </c>
      <c r="H291" s="22">
        <f t="shared" si="12"/>
        <v>158671</v>
      </c>
      <c r="I291" s="22">
        <f>INDEX(Data[],MATCH($A291,Data[Dist],0),MATCH(I$5,Data[#Headers],0))</f>
        <v>211657</v>
      </c>
      <c r="K291" s="69">
        <f>INDEX('Payment Total'!$A$7:$H$333,MATCH('Payment by Source'!$A291,'Payment Total'!$A$7:$A$333,0),6)-I291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6640</v>
      </c>
      <c r="D292" s="22">
        <f>IF(Notes!$B$2="June",ROUND('Budget by Source'!D292/10,0)+Q292,ROUND('Budget by Source'!D292/10,0))</f>
        <v>21966</v>
      </c>
      <c r="E292" s="22">
        <f>IF(Notes!$B$2="June",ROUND('Budget by Source'!E292/10,0)+R292,ROUND('Budget by Source'!E292/10,0))</f>
        <v>2682</v>
      </c>
      <c r="F292" s="22">
        <f>IF(Notes!$B$2="June",ROUND('Budget by Source'!F292/10,0)+S292,ROUND('Budget by Source'!F292/10,0))</f>
        <v>2304</v>
      </c>
      <c r="G292" s="22">
        <f>IF(Notes!$B$2="June",ROUND('Budget by Source'!G292/10,0)+T292,ROUND('Budget by Source'!G292/10,0))</f>
        <v>11370</v>
      </c>
      <c r="H292" s="22">
        <f t="shared" si="12"/>
        <v>195437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Total'!$A$7:$A$333,0),6)-I292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2951</v>
      </c>
      <c r="D293" s="22">
        <f>IF(Notes!$B$2="June",ROUND('Budget by Source'!D293/10,0)+Q293,ROUND('Budget by Source'!D293/10,0))</f>
        <v>11467</v>
      </c>
      <c r="E293" s="22">
        <f>IF(Notes!$B$2="June",ROUND('Budget by Source'!E293/10,0)+R293,ROUND('Budget by Source'!E293/10,0))</f>
        <v>1134</v>
      </c>
      <c r="F293" s="22">
        <f>IF(Notes!$B$2="June",ROUND('Budget by Source'!F293/10,0)+S293,ROUND('Budget by Source'!F293/10,0))</f>
        <v>1139</v>
      </c>
      <c r="G293" s="22">
        <f>IF(Notes!$B$2="June",ROUND('Budget by Source'!G293/10,0)+T293,ROUND('Budget by Source'!G293/10,0))</f>
        <v>5757</v>
      </c>
      <c r="H293" s="22">
        <f t="shared" si="12"/>
        <v>53663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Total'!$A$7:$A$333,0),6)-I293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17340</v>
      </c>
      <c r="D294" s="22">
        <f>IF(Notes!$B$2="June",ROUND('Budget by Source'!D294/10,0)+Q294,ROUND('Budget by Source'!D294/10,0))</f>
        <v>46536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4840</v>
      </c>
      <c r="G294" s="22">
        <f>IF(Notes!$B$2="June",ROUND('Budget by Source'!G294/10,0)+T294,ROUND('Budget by Source'!G294/10,0))</f>
        <v>27378</v>
      </c>
      <c r="H294" s="22">
        <f t="shared" si="12"/>
        <v>395701</v>
      </c>
      <c r="I294" s="22">
        <f>INDEX(Data[],MATCH($A294,Data[Dist],0),MATCH(I$5,Data[#Headers],0))</f>
        <v>497130</v>
      </c>
      <c r="K294" s="69">
        <f>INDEX('Payment Total'!$A$7:$H$333,MATCH('Payment by Source'!$A294,'Payment Total'!$A$7:$A$333,0),6)-I294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19184</v>
      </c>
      <c r="D295" s="22">
        <f>IF(Notes!$B$2="June",ROUND('Budget by Source'!D295/10,0)+Q295,ROUND('Budget by Source'!D295/10,0))</f>
        <v>20867</v>
      </c>
      <c r="E295" s="22">
        <f>IF(Notes!$B$2="June",ROUND('Budget by Source'!E295/10,0)+R295,ROUND('Budget by Source'!E295/10,0))</f>
        <v>2795</v>
      </c>
      <c r="F295" s="22">
        <f>IF(Notes!$B$2="June",ROUND('Budget by Source'!F295/10,0)+S295,ROUND('Budget by Source'!F295/10,0))</f>
        <v>1844</v>
      </c>
      <c r="G295" s="22">
        <f>IF(Notes!$B$2="June",ROUND('Budget by Source'!G295/10,0)+T295,ROUND('Budget by Source'!G295/10,0))</f>
        <v>13354</v>
      </c>
      <c r="H295" s="22">
        <f t="shared" si="12"/>
        <v>90582</v>
      </c>
      <c r="I295" s="22">
        <f>INDEX(Data[],MATCH($A295,Data[Dist],0),MATCH(I$5,Data[#Headers],0))</f>
        <v>148626</v>
      </c>
      <c r="K295" s="69">
        <f>INDEX('Payment Total'!$A$7:$H$333,MATCH('Payment by Source'!$A295,'Payment Total'!$A$7:$A$333,0),6)-I295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74539</v>
      </c>
      <c r="D296" s="22">
        <f>IF(Notes!$B$2="June",ROUND('Budget by Source'!D296/10,0)+Q296,ROUND('Budget by Source'!D296/10,0))</f>
        <v>220339</v>
      </c>
      <c r="E296" s="22">
        <f>IF(Notes!$B$2="June",ROUND('Budget by Source'!E296/10,0)+R296,ROUND('Budget by Source'!E296/10,0))</f>
        <v>25176</v>
      </c>
      <c r="F296" s="22">
        <f>IF(Notes!$B$2="June",ROUND('Budget by Source'!F296/10,0)+S296,ROUND('Budget by Source'!F296/10,0))</f>
        <v>25895</v>
      </c>
      <c r="G296" s="22">
        <f>IF(Notes!$B$2="June",ROUND('Budget by Source'!G296/10,0)+T296,ROUND('Budget by Source'!G296/10,0))</f>
        <v>122525</v>
      </c>
      <c r="H296" s="22">
        <f t="shared" si="12"/>
        <v>1779110</v>
      </c>
      <c r="I296" s="22">
        <f>INDEX(Data[],MATCH($A296,Data[Dist],0),MATCH(I$5,Data[#Headers],0))</f>
        <v>2247584</v>
      </c>
      <c r="K296" s="69">
        <f>INDEX('Payment Total'!$A$7:$H$333,MATCH('Payment by Source'!$A296,'Payment Total'!$A$7:$A$333,0),6)-I296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18446</v>
      </c>
      <c r="D297" s="22">
        <f>IF(Notes!$B$2="June",ROUND('Budget by Source'!D297/10,0)+Q297,ROUND('Budget by Source'!D297/10,0))</f>
        <v>61203</v>
      </c>
      <c r="E297" s="22">
        <f>IF(Notes!$B$2="June",ROUND('Budget by Source'!E297/10,0)+R297,ROUND('Budget by Source'!E297/10,0))</f>
        <v>7393</v>
      </c>
      <c r="F297" s="22">
        <f>IF(Notes!$B$2="June",ROUND('Budget by Source'!F297/10,0)+S297,ROUND('Budget by Source'!F297/10,0))</f>
        <v>6109</v>
      </c>
      <c r="G297" s="22">
        <f>IF(Notes!$B$2="June",ROUND('Budget by Source'!G297/10,0)+T297,ROUND('Budget by Source'!G297/10,0))</f>
        <v>34457</v>
      </c>
      <c r="H297" s="22">
        <f t="shared" si="12"/>
        <v>511454</v>
      </c>
      <c r="I297" s="22">
        <f>INDEX(Data[],MATCH($A297,Data[Dist],0),MATCH(I$5,Data[#Headers],0))</f>
        <v>639062</v>
      </c>
      <c r="K297" s="69">
        <f>INDEX('Payment Total'!$A$7:$H$333,MATCH('Payment by Source'!$A297,'Payment Total'!$A$7:$A$333,0),6)-I297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19184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6158</v>
      </c>
      <c r="F298" s="22">
        <f>IF(Notes!$B$2="June",ROUND('Budget by Source'!F298/10,0)+S298,ROUND('Budget by Source'!F298/10,0))</f>
        <v>5835</v>
      </c>
      <c r="G298" s="22">
        <f>IF(Notes!$B$2="June",ROUND('Budget by Source'!G298/10,0)+T298,ROUND('Budget by Source'!G298/10,0))</f>
        <v>30718</v>
      </c>
      <c r="H298" s="22">
        <f t="shared" si="12"/>
        <v>456530</v>
      </c>
      <c r="I298" s="22">
        <f>INDEX(Data[],MATCH($A298,Data[Dist],0),MATCH(I$5,Data[#Headers],0))</f>
        <v>574546</v>
      </c>
      <c r="K298" s="69">
        <f>INDEX('Payment Total'!$A$7:$H$333,MATCH('Payment by Source'!$A298,'Payment Total'!$A$7:$A$333,0),6)-I298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5534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2235</v>
      </c>
      <c r="F299" s="22">
        <f>IF(Notes!$B$2="June",ROUND('Budget by Source'!F299/10,0)+S299,ROUND('Budget by Source'!F299/10,0))</f>
        <v>1973</v>
      </c>
      <c r="G299" s="22">
        <f>IF(Notes!$B$2="June",ROUND('Budget by Source'!G299/10,0)+T299,ROUND('Budget by Source'!G299/10,0))</f>
        <v>10056</v>
      </c>
      <c r="H299" s="22">
        <f t="shared" si="12"/>
        <v>133246</v>
      </c>
      <c r="I299" s="22">
        <f>INDEX(Data[],MATCH($A299,Data[Dist],0),MATCH(I$5,Data[#Headers],0))</f>
        <v>171295</v>
      </c>
      <c r="K299" s="69">
        <f>INDEX('Payment Total'!$A$7:$H$333,MATCH('Payment by Source'!$A299,'Payment Total'!$A$7:$A$333,0),6)-I299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32105</v>
      </c>
      <c r="D300" s="22">
        <f>IF(Notes!$B$2="June",ROUND('Budget by Source'!D300/10,0)+Q300,ROUND('Budget by Source'!D300/10,0))</f>
        <v>106307</v>
      </c>
      <c r="E300" s="22">
        <f>IF(Notes!$B$2="June",ROUND('Budget by Source'!E300/10,0)+R300,ROUND('Budget by Source'!E300/10,0))</f>
        <v>11687</v>
      </c>
      <c r="F300" s="22">
        <f>IF(Notes!$B$2="June",ROUND('Budget by Source'!F300/10,0)+S300,ROUND('Budget by Source'!F300/10,0))</f>
        <v>11970</v>
      </c>
      <c r="G300" s="22">
        <f>IF(Notes!$B$2="June",ROUND('Budget by Source'!G300/10,0)+T300,ROUND('Budget by Source'!G300/10,0))</f>
        <v>57867</v>
      </c>
      <c r="H300" s="22">
        <f t="shared" si="12"/>
        <v>895999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Total'!$A$7:$A$333,0),6)-I300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13650</v>
      </c>
      <c r="D301" s="22">
        <f>IF(Notes!$B$2="June",ROUND('Budget by Source'!D301/10,0)+Q301,ROUND('Budget by Source'!D301/10,0))</f>
        <v>33795</v>
      </c>
      <c r="E301" s="22">
        <f>IF(Notes!$B$2="June",ROUND('Budget by Source'!E301/10,0)+R301,ROUND('Budget by Source'!E301/10,0))</f>
        <v>3679</v>
      </c>
      <c r="F301" s="22">
        <f>IF(Notes!$B$2="June",ROUND('Budget by Source'!F301/10,0)+S301,ROUND('Budget by Source'!F301/10,0))</f>
        <v>3636</v>
      </c>
      <c r="G301" s="22">
        <f>IF(Notes!$B$2="June",ROUND('Budget by Source'!G301/10,0)+T301,ROUND('Budget by Source'!G301/10,0))</f>
        <v>17068</v>
      </c>
      <c r="H301" s="22">
        <f t="shared" si="12"/>
        <v>281424</v>
      </c>
      <c r="I301" s="22">
        <f>INDEX(Data[],MATCH($A301,Data[Dist],0),MATCH(I$5,Data[#Headers],0))</f>
        <v>353252</v>
      </c>
      <c r="K301" s="69">
        <f>INDEX('Payment Total'!$A$7:$H$333,MATCH('Payment by Source'!$A301,'Payment Total'!$A$7:$A$333,0),6)-I301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16602</v>
      </c>
      <c r="D302" s="22">
        <f>IF(Notes!$B$2="June",ROUND('Budget by Source'!D302/10,0)+Q302,ROUND('Budget by Source'!D302/10,0))</f>
        <v>54592</v>
      </c>
      <c r="E302" s="22">
        <f>IF(Notes!$B$2="June",ROUND('Budget by Source'!E302/10,0)+R302,ROUND('Budget by Source'!E302/10,0))</f>
        <v>6303</v>
      </c>
      <c r="F302" s="22">
        <f>IF(Notes!$B$2="June",ROUND('Budget by Source'!F302/10,0)+S302,ROUND('Budget by Source'!F302/10,0))</f>
        <v>5804</v>
      </c>
      <c r="G302" s="22">
        <f>IF(Notes!$B$2="June",ROUND('Budget by Source'!G302/10,0)+T302,ROUND('Budget by Source'!G302/10,0))</f>
        <v>28963</v>
      </c>
      <c r="H302" s="22">
        <f t="shared" si="12"/>
        <v>346903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Total'!$A$7:$A$333,0),6)-I302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9961</v>
      </c>
      <c r="D303" s="22">
        <f>IF(Notes!$B$2="June",ROUND('Budget by Source'!D303/10,0)+Q303,ROUND('Budget by Source'!D303/10,0))</f>
        <v>36499</v>
      </c>
      <c r="E303" s="22">
        <f>IF(Notes!$B$2="June",ROUND('Budget by Source'!E303/10,0)+R303,ROUND('Budget by Source'!E303/10,0))</f>
        <v>4542</v>
      </c>
      <c r="F303" s="22">
        <f>IF(Notes!$B$2="June",ROUND('Budget by Source'!F303/10,0)+S303,ROUND('Budget by Source'!F303/10,0))</f>
        <v>3802</v>
      </c>
      <c r="G303" s="22">
        <f>IF(Notes!$B$2="June",ROUND('Budget by Source'!G303/10,0)+T303,ROUND('Budget by Source'!G303/10,0))</f>
        <v>19467</v>
      </c>
      <c r="H303" s="22">
        <f t="shared" si="12"/>
        <v>284948</v>
      </c>
      <c r="I303" s="22">
        <f>INDEX(Data[],MATCH($A303,Data[Dist],0),MATCH(I$5,Data[#Headers],0))</f>
        <v>359219</v>
      </c>
      <c r="K303" s="69">
        <f>INDEX('Payment Total'!$A$7:$H$333,MATCH('Payment by Source'!$A303,'Payment Total'!$A$7:$A$333,0),6)-I303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13650</v>
      </c>
      <c r="D304" s="22">
        <f>IF(Notes!$B$2="June",ROUND('Budget by Source'!D304/10,0)+Q304,ROUND('Budget by Source'!D304/10,0))</f>
        <v>46222</v>
      </c>
      <c r="E304" s="22">
        <f>IF(Notes!$B$2="June",ROUND('Budget by Source'!E304/10,0)+R304,ROUND('Budget by Source'!E304/10,0))</f>
        <v>5078</v>
      </c>
      <c r="F304" s="22">
        <f>IF(Notes!$B$2="June",ROUND('Budget by Source'!F304/10,0)+S304,ROUND('Budget by Source'!F304/10,0))</f>
        <v>4814</v>
      </c>
      <c r="G304" s="22">
        <f>IF(Notes!$B$2="June",ROUND('Budget by Source'!G304/10,0)+T304,ROUND('Budget by Source'!G304/10,0))</f>
        <v>24105</v>
      </c>
      <c r="H304" s="22">
        <f t="shared" si="12"/>
        <v>369367</v>
      </c>
      <c r="I304" s="22">
        <f>INDEX(Data[],MATCH($A304,Data[Dist],0),MATCH(I$5,Data[#Headers],0))</f>
        <v>463236</v>
      </c>
      <c r="K304" s="69">
        <f>INDEX('Payment Total'!$A$7:$H$333,MATCH('Payment by Source'!$A304,'Payment Total'!$A$7:$A$333,0),6)-I304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33581</v>
      </c>
      <c r="D305" s="22">
        <f>IF(Notes!$B$2="June",ROUND('Budget by Source'!D305/10,0)+Q305,ROUND('Budget by Source'!D305/10,0))</f>
        <v>103163</v>
      </c>
      <c r="E305" s="22">
        <f>IF(Notes!$B$2="June",ROUND('Budget by Source'!E305/10,0)+R305,ROUND('Budget by Source'!E305/10,0))</f>
        <v>12701</v>
      </c>
      <c r="F305" s="22">
        <f>IF(Notes!$B$2="June",ROUND('Budget by Source'!F305/10,0)+S305,ROUND('Budget by Source'!F305/10,0))</f>
        <v>11455</v>
      </c>
      <c r="G305" s="22">
        <f>IF(Notes!$B$2="June",ROUND('Budget by Source'!G305/10,0)+T305,ROUND('Budget by Source'!G305/10,0))</f>
        <v>57867</v>
      </c>
      <c r="H305" s="22">
        <f t="shared" si="12"/>
        <v>972039</v>
      </c>
      <c r="I305" s="22">
        <f>INDEX(Data[],MATCH($A305,Data[Dist],0),MATCH(I$5,Data[#Headers],0))</f>
        <v>1190806</v>
      </c>
      <c r="K305" s="69">
        <f>INDEX('Payment Total'!$A$7:$H$333,MATCH('Payment by Source'!$A305,'Payment Total'!$A$7:$A$333,0),6)-I305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170844</v>
      </c>
      <c r="D306" s="22">
        <f>IF(Notes!$B$2="June",ROUND('Budget by Source'!D306/10,0)+Q306,ROUND('Budget by Source'!D306/10,0))</f>
        <v>668292</v>
      </c>
      <c r="E306" s="22">
        <f>IF(Notes!$B$2="June",ROUND('Budget by Source'!E306/10,0)+R306,ROUND('Budget by Source'!E306/10,0))</f>
        <v>92026</v>
      </c>
      <c r="F306" s="22">
        <f>IF(Notes!$B$2="June",ROUND('Budget by Source'!F306/10,0)+S306,ROUND('Budget by Source'!F306/10,0))</f>
        <v>73046</v>
      </c>
      <c r="G306" s="22">
        <f>IF(Notes!$B$2="June",ROUND('Budget by Source'!G306/10,0)+T306,ROUND('Budget by Source'!G306/10,0))</f>
        <v>382125</v>
      </c>
      <c r="H306" s="22">
        <f t="shared" si="12"/>
        <v>7446440</v>
      </c>
      <c r="I306" s="22">
        <f>INDEX(Data[],MATCH($A306,Data[Dist],0),MATCH(I$5,Data[#Headers],0))</f>
        <v>8832773</v>
      </c>
      <c r="K306" s="69">
        <f>INDEX('Payment Total'!$A$7:$H$333,MATCH('Payment by Source'!$A306,'Payment Total'!$A$7:$A$333,0),6)-I306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33581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94104</v>
      </c>
      <c r="F307" s="22">
        <f>IF(Notes!$B$2="June",ROUND('Budget by Source'!F307/10,0)+S307,ROUND('Budget by Source'!F307/10,0))</f>
        <v>74681</v>
      </c>
      <c r="G307" s="22">
        <f>IF(Notes!$B$2="June",ROUND('Budget by Source'!G307/10,0)+T307,ROUND('Budget by Source'!G307/10,0))</f>
        <v>451396</v>
      </c>
      <c r="H307" s="22">
        <f t="shared" si="12"/>
        <v>6332012</v>
      </c>
      <c r="I307" s="22">
        <f>INDEX(Data[],MATCH($A307,Data[Dist],0),MATCH(I$5,Data[#Headers],0))</f>
        <v>7701544</v>
      </c>
      <c r="K307" s="69">
        <f>INDEX('Payment Total'!$A$7:$H$333,MATCH('Payment by Source'!$A307,'Payment Total'!$A$7:$A$333,0),6)-I307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34319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14188</v>
      </c>
      <c r="F308" s="22">
        <f>IF(Notes!$B$2="June",ROUND('Budget by Source'!F308/10,0)+S308,ROUND('Budget by Source'!F308/10,0))</f>
        <v>16326</v>
      </c>
      <c r="G308" s="22">
        <f>IF(Notes!$B$2="June",ROUND('Budget by Source'!G308/10,0)+T308,ROUND('Budget by Source'!G308/10,0))</f>
        <v>77580</v>
      </c>
      <c r="H308" s="22">
        <f t="shared" si="12"/>
        <v>1174574</v>
      </c>
      <c r="I308" s="22">
        <f>INDEX(Data[],MATCH($A308,Data[Dist],0),MATCH(I$5,Data[#Headers],0))</f>
        <v>1463798</v>
      </c>
      <c r="K308" s="69">
        <f>INDEX('Payment Total'!$A$7:$H$333,MATCH('Payment by Source'!$A308,'Payment Total'!$A$7:$A$333,0),6)-I308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11805</v>
      </c>
      <c r="D309" s="22">
        <f>IF(Notes!$B$2="June",ROUND('Budget by Source'!D309/10,0)+Q309,ROUND('Budget by Source'!D309/10,0))</f>
        <v>42548</v>
      </c>
      <c r="E309" s="22">
        <f>IF(Notes!$B$2="June",ROUND('Budget by Source'!E309/10,0)+R309,ROUND('Budget by Source'!E309/10,0))</f>
        <v>4792</v>
      </c>
      <c r="F309" s="22">
        <f>IF(Notes!$B$2="June",ROUND('Budget by Source'!F309/10,0)+S309,ROUND('Budget by Source'!F309/10,0))</f>
        <v>4747</v>
      </c>
      <c r="G309" s="22">
        <f>IF(Notes!$B$2="June",ROUND('Budget by Source'!G309/10,0)+T309,ROUND('Budget by Source'!G309/10,0))</f>
        <v>20620</v>
      </c>
      <c r="H309" s="22">
        <f t="shared" si="12"/>
        <v>277496</v>
      </c>
      <c r="I309" s="22">
        <f>INDEX(Data[],MATCH($A309,Data[Dist],0),MATCH(I$5,Data[#Headers],0))</f>
        <v>362008</v>
      </c>
      <c r="K309" s="69">
        <f>INDEX('Payment Total'!$A$7:$H$333,MATCH('Payment by Source'!$A309,'Payment Total'!$A$7:$A$333,0),6)-I309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40221</v>
      </c>
      <c r="D310" s="22">
        <f>IF(Notes!$B$2="June",ROUND('Budget by Source'!D310/10,0)+Q310,ROUND('Budget by Source'!D310/10,0))</f>
        <v>114986</v>
      </c>
      <c r="E310" s="22">
        <f>IF(Notes!$B$2="June",ROUND('Budget by Source'!E310/10,0)+R310,ROUND('Budget by Source'!E310/10,0))</f>
        <v>14065</v>
      </c>
      <c r="F310" s="22">
        <f>IF(Notes!$B$2="June",ROUND('Budget by Source'!F310/10,0)+S310,ROUND('Budget by Source'!F310/10,0))</f>
        <v>12707</v>
      </c>
      <c r="G310" s="22">
        <f>IF(Notes!$B$2="June",ROUND('Budget by Source'!G310/10,0)+T310,ROUND('Budget by Source'!G310/10,0))</f>
        <v>63090</v>
      </c>
      <c r="H310" s="22">
        <f t="shared" si="12"/>
        <v>1016870</v>
      </c>
      <c r="I310" s="22">
        <f>INDEX(Data[],MATCH($A310,Data[Dist],0),MATCH(I$5,Data[#Headers],0))</f>
        <v>1261939</v>
      </c>
      <c r="K310" s="69">
        <f>INDEX('Payment Total'!$A$7:$H$333,MATCH('Payment by Source'!$A310,'Payment Total'!$A$7:$A$333,0),6)-I310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9592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2182</v>
      </c>
      <c r="F311" s="22">
        <f>IF(Notes!$B$2="June",ROUND('Budget by Source'!F311/10,0)+S311,ROUND('Budget by Source'!F311/10,0))</f>
        <v>2429</v>
      </c>
      <c r="G311" s="22">
        <f>IF(Notes!$B$2="June",ROUND('Budget by Source'!G311/10,0)+T311,ROUND('Budget by Source'!G311/10,0))</f>
        <v>11378</v>
      </c>
      <c r="H311" s="22">
        <f t="shared" si="12"/>
        <v>115219</v>
      </c>
      <c r="I311" s="22">
        <f>INDEX(Data[],MATCH($A311,Data[Dist],0),MATCH(I$5,Data[#Headers],0))</f>
        <v>163510</v>
      </c>
      <c r="K311" s="69">
        <f>INDEX('Payment Total'!$A$7:$H$333,MATCH('Payment by Source'!$A311,'Payment Total'!$A$7:$A$333,0),6)-I311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15494</v>
      </c>
      <c r="D312" s="22">
        <f>IF(Notes!$B$2="June",ROUND('Budget by Source'!D312/10,0)+Q312,ROUND('Budget by Source'!D312/10,0))</f>
        <v>48534</v>
      </c>
      <c r="E312" s="22">
        <f>IF(Notes!$B$2="June",ROUND('Budget by Source'!E312/10,0)+R312,ROUND('Budget by Source'!E312/10,0))</f>
        <v>5316</v>
      </c>
      <c r="F312" s="22">
        <f>IF(Notes!$B$2="June",ROUND('Budget by Source'!F312/10,0)+S312,ROUND('Budget by Source'!F312/10,0))</f>
        <v>5177</v>
      </c>
      <c r="G312" s="22">
        <f>IF(Notes!$B$2="June",ROUND('Budget by Source'!G312/10,0)+T312,ROUND('Budget by Source'!G312/10,0))</f>
        <v>27530</v>
      </c>
      <c r="H312" s="22">
        <f t="shared" si="12"/>
        <v>345587</v>
      </c>
      <c r="I312" s="22">
        <f>INDEX(Data[],MATCH($A312,Data[Dist],0),MATCH(I$5,Data[#Headers],0))</f>
        <v>447638</v>
      </c>
      <c r="K312" s="69">
        <f>INDEX('Payment Total'!$A$7:$H$333,MATCH('Payment by Source'!$A312,'Payment Total'!$A$7:$A$333,0),6)-I312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12913</v>
      </c>
      <c r="D313" s="22">
        <f>IF(Notes!$B$2="June",ROUND('Budget by Source'!D313/10,0)+Q313,ROUND('Budget by Source'!D313/10,0))</f>
        <v>33347</v>
      </c>
      <c r="E313" s="22">
        <f>IF(Notes!$B$2="June",ROUND('Budget by Source'!E313/10,0)+R313,ROUND('Budget by Source'!E313/10,0))</f>
        <v>5364</v>
      </c>
      <c r="F313" s="22">
        <f>IF(Notes!$B$2="June",ROUND('Budget by Source'!F313/10,0)+S313,ROUND('Budget by Source'!F313/10,0))</f>
        <v>4272</v>
      </c>
      <c r="G313" s="22">
        <f>IF(Notes!$B$2="June",ROUND('Budget by Source'!G313/10,0)+T313,ROUND('Budget by Source'!G313/10,0))</f>
        <v>15530</v>
      </c>
      <c r="H313" s="22">
        <f t="shared" si="12"/>
        <v>219576</v>
      </c>
      <c r="I313" s="22">
        <f>INDEX(Data[],MATCH($A313,Data[Dist],0),MATCH(I$5,Data[#Headers],0))</f>
        <v>291002</v>
      </c>
      <c r="K313" s="69">
        <f>INDEX('Payment Total'!$A$7:$H$333,MATCH('Payment by Source'!$A313,'Payment Total'!$A$7:$A$333,0),6)-I313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7748</v>
      </c>
      <c r="D314" s="22">
        <f>IF(Notes!$B$2="June",ROUND('Budget by Source'!D314/10,0)+Q314,ROUND('Budget by Source'!D314/10,0))</f>
        <v>17323</v>
      </c>
      <c r="E314" s="22">
        <f>IF(Notes!$B$2="June",ROUND('Budget by Source'!E314/10,0)+R314,ROUND('Budget by Source'!E314/10,0))</f>
        <v>1700</v>
      </c>
      <c r="F314" s="22">
        <f>IF(Notes!$B$2="June",ROUND('Budget by Source'!F314/10,0)+S314,ROUND('Budget by Source'!F314/10,0))</f>
        <v>1820</v>
      </c>
      <c r="G314" s="22">
        <f>IF(Notes!$B$2="June",ROUND('Budget by Source'!G314/10,0)+T314,ROUND('Budget by Source'!G314/10,0))</f>
        <v>9142</v>
      </c>
      <c r="H314" s="22">
        <f t="shared" si="12"/>
        <v>103387</v>
      </c>
      <c r="I314" s="22">
        <f>INDEX(Data[],MATCH($A314,Data[Dist],0),MATCH(I$5,Data[#Headers],0))</f>
        <v>141120</v>
      </c>
      <c r="K314" s="69">
        <f>INDEX('Payment Total'!$A$7:$H$333,MATCH('Payment by Source'!$A314,'Payment Total'!$A$7:$A$333,0),6)-I314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23242</v>
      </c>
      <c r="D315" s="22">
        <f>IF(Notes!$B$2="June",ROUND('Budget by Source'!D315/10,0)+Q315,ROUND('Budget by Source'!D315/10,0))</f>
        <v>88638</v>
      </c>
      <c r="E315" s="22">
        <f>IF(Notes!$B$2="June",ROUND('Budget by Source'!E315/10,0)+R315,ROUND('Budget by Source'!E315/10,0))</f>
        <v>9760</v>
      </c>
      <c r="F315" s="22">
        <f>IF(Notes!$B$2="June",ROUND('Budget by Source'!F315/10,0)+S315,ROUND('Budget by Source'!F315/10,0))</f>
        <v>9845</v>
      </c>
      <c r="G315" s="22">
        <f>IF(Notes!$B$2="June",ROUND('Budget by Source'!G315/10,0)+T315,ROUND('Budget by Source'!G315/10,0))</f>
        <v>49880</v>
      </c>
      <c r="H315" s="22">
        <f t="shared" si="12"/>
        <v>696937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Total'!$A$7:$A$333,0),6)-I315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144273</v>
      </c>
      <c r="D316" s="22">
        <f>IF(Notes!$B$2="June",ROUND('Budget by Source'!D316/10,0)+Q316,ROUND('Budget by Source'!D316/10,0))</f>
        <v>534368</v>
      </c>
      <c r="E316" s="22">
        <f>IF(Notes!$B$2="June",ROUND('Budget by Source'!E316/10,0)+R316,ROUND('Budget by Source'!E316/10,0))</f>
        <v>60144</v>
      </c>
      <c r="F316" s="22">
        <f>IF(Notes!$B$2="June",ROUND('Budget by Source'!F316/10,0)+S316,ROUND('Budget by Source'!F316/10,0))</f>
        <v>60859</v>
      </c>
      <c r="G316" s="22">
        <f>IF(Notes!$B$2="June",ROUND('Budget by Source'!G316/10,0)+T316,ROUND('Budget by Source'!G316/10,0))</f>
        <v>313948</v>
      </c>
      <c r="H316" s="22">
        <f t="shared" si="12"/>
        <v>3814666</v>
      </c>
      <c r="I316" s="22">
        <f>INDEX(Data[],MATCH($A316,Data[Dist],0),MATCH(I$5,Data[#Headers],0))</f>
        <v>4928258</v>
      </c>
      <c r="K316" s="69">
        <f>INDEX('Payment Total'!$A$7:$H$333,MATCH('Payment by Source'!$A316,'Payment Total'!$A$7:$A$333,0),6)-I316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103314</v>
      </c>
      <c r="D317" s="22">
        <f>IF(Notes!$B$2="June",ROUND('Budget by Source'!D317/10,0)+Q317,ROUND('Budget by Source'!D317/10,0))</f>
        <v>201670</v>
      </c>
      <c r="E317" s="22">
        <f>IF(Notes!$B$2="June",ROUND('Budget by Source'!E317/10,0)+R317,ROUND('Budget by Source'!E317/10,0))</f>
        <v>23249</v>
      </c>
      <c r="F317" s="22">
        <f>IF(Notes!$B$2="June",ROUND('Budget by Source'!F317/10,0)+S317,ROUND('Budget by Source'!F317/10,0))</f>
        <v>22444</v>
      </c>
      <c r="G317" s="22">
        <f>IF(Notes!$B$2="June",ROUND('Budget by Source'!G317/10,0)+T317,ROUND('Budget by Source'!G317/10,0))</f>
        <v>114369</v>
      </c>
      <c r="H317" s="22">
        <f t="shared" si="12"/>
        <v>1493881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Total'!$A$7:$A$333,0),6)-I317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6272</v>
      </c>
      <c r="D318" s="22">
        <f>IF(Notes!$B$2="June",ROUND('Budget by Source'!D318/10,0)+Q318,ROUND('Budget by Source'!D318/10,0))</f>
        <v>22872</v>
      </c>
      <c r="E318" s="22">
        <f>IF(Notes!$B$2="June",ROUND('Budget by Source'!E318/10,0)+R318,ROUND('Budget by Source'!E318/10,0))</f>
        <v>2167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12540</v>
      </c>
      <c r="H318" s="22">
        <f t="shared" si="12"/>
        <v>140117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Total'!$A$7:$A$333,0),6)-I318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23611</v>
      </c>
      <c r="D319" s="22">
        <f>IF(Notes!$B$2="June",ROUND('Budget by Source'!D319/10,0)+Q319,ROUND('Budget by Source'!D319/10,0))</f>
        <v>79341</v>
      </c>
      <c r="E319" s="22">
        <f>IF(Notes!$B$2="June",ROUND('Budget by Source'!E319/10,0)+R319,ROUND('Budget by Source'!E319/10,0))</f>
        <v>10813</v>
      </c>
      <c r="F319" s="22">
        <f>IF(Notes!$B$2="June",ROUND('Budget by Source'!F319/10,0)+S319,ROUND('Budget by Source'!F319/10,0))</f>
        <v>8352</v>
      </c>
      <c r="G319" s="22">
        <f>IF(Notes!$B$2="June",ROUND('Budget by Source'!G319/10,0)+T319,ROUND('Budget by Source'!G319/10,0))</f>
        <v>44191</v>
      </c>
      <c r="H319" s="22">
        <f t="shared" si="12"/>
        <v>783747</v>
      </c>
      <c r="I319" s="22">
        <f>INDEX(Data[],MATCH($A319,Data[Dist],0),MATCH(I$5,Data[#Headers],0))</f>
        <v>950055</v>
      </c>
      <c r="K319" s="69">
        <f>INDEX('Payment Total'!$A$7:$H$333,MATCH('Payment by Source'!$A319,'Payment Total'!$A$7:$A$333,0),6)-I319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7921434</v>
      </c>
      <c r="V319" s="152">
        <f t="shared" si="13"/>
        <v>792143</v>
      </c>
      <c r="W319" s="152">
        <f t="shared" si="14"/>
        <v>7921430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19553</v>
      </c>
      <c r="D320" s="22">
        <f>IF(Notes!$B$2="June",ROUND('Budget by Source'!D320/10,0)+Q320,ROUND('Budget by Source'!D320/10,0))</f>
        <v>56233</v>
      </c>
      <c r="E320" s="22">
        <f>IF(Notes!$B$2="June",ROUND('Budget by Source'!E320/10,0)+R320,ROUND('Budget by Source'!E320/10,0))</f>
        <v>6494</v>
      </c>
      <c r="F320" s="22">
        <f>IF(Notes!$B$2="June",ROUND('Budget by Source'!F320/10,0)+S320,ROUND('Budget by Source'!F320/10,0))</f>
        <v>6326</v>
      </c>
      <c r="G320" s="22">
        <f>IF(Notes!$B$2="June",ROUND('Budget by Source'!G320/10,0)+T320,ROUND('Budget by Source'!G320/10,0))</f>
        <v>33431</v>
      </c>
      <c r="H320" s="22">
        <f t="shared" si="12"/>
        <v>404876</v>
      </c>
      <c r="I320" s="22">
        <f>INDEX(Data[],MATCH($A320,Data[Dist],0),MATCH(I$5,Data[#Headers],0))</f>
        <v>526913</v>
      </c>
      <c r="K320" s="69">
        <f>INDEX('Payment Total'!$A$7:$H$333,MATCH('Payment by Source'!$A320,'Payment Total'!$A$7:$A$333,0),6)-I320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16602</v>
      </c>
      <c r="D321" s="22">
        <f>IF(Notes!$B$2="June",ROUND('Budget by Source'!D321/10,0)+Q321,ROUND('Budget by Source'!D321/10,0))</f>
        <v>51770</v>
      </c>
      <c r="E321" s="22">
        <f>IF(Notes!$B$2="June",ROUND('Budget by Source'!E321/10,0)+R321,ROUND('Budget by Source'!E321/10,0))</f>
        <v>6241</v>
      </c>
      <c r="F321" s="22">
        <f>IF(Notes!$B$2="June",ROUND('Budget by Source'!F321/10,0)+S321,ROUND('Budget by Source'!F321/10,0))</f>
        <v>5123</v>
      </c>
      <c r="G321" s="22">
        <f>IF(Notes!$B$2="June",ROUND('Budget by Source'!G321/10,0)+T321,ROUND('Budget by Source'!G321/10,0))</f>
        <v>29107</v>
      </c>
      <c r="H321" s="22">
        <f t="shared" si="12"/>
        <v>414166</v>
      </c>
      <c r="I321" s="22">
        <f>INDEX(Data[],MATCH($A321,Data[Dist],0),MATCH(I$5,Data[#Headers],0))</f>
        <v>523009</v>
      </c>
      <c r="K321" s="69">
        <f>INDEX('Payment Total'!$A$7:$H$333,MATCH('Payment by Source'!$A321,'Payment Total'!$A$7:$A$333,0),6)-I321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10330</v>
      </c>
      <c r="D322" s="22">
        <f>IF(Notes!$B$2="June",ROUND('Budget by Source'!D322/10,0)+Q322,ROUND('Budget by Source'!D322/10,0))</f>
        <v>40465</v>
      </c>
      <c r="E322" s="22">
        <f>IF(Notes!$B$2="June",ROUND('Budget by Source'!E322/10,0)+R322,ROUND('Budget by Source'!E322/10,0))</f>
        <v>4608</v>
      </c>
      <c r="F322" s="22">
        <f>IF(Notes!$B$2="June",ROUND('Budget by Source'!F322/10,0)+S322,ROUND('Budget by Source'!F322/10,0))</f>
        <v>4296</v>
      </c>
      <c r="G322" s="22">
        <f>IF(Notes!$B$2="June",ROUND('Budget by Source'!G322/10,0)+T322,ROUND('Budget by Source'!G322/10,0))</f>
        <v>22002</v>
      </c>
      <c r="H322" s="22">
        <f t="shared" si="12"/>
        <v>318029</v>
      </c>
      <c r="I322" s="22">
        <f>INDEX(Data[],MATCH($A322,Data[Dist],0),MATCH(I$5,Data[#Headers],0))</f>
        <v>399730</v>
      </c>
      <c r="K322" s="69">
        <f>INDEX('Payment Total'!$A$7:$H$333,MATCH('Payment by Source'!$A322,'Payment Total'!$A$7:$A$333,0),6)-I322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12913</v>
      </c>
      <c r="D323" s="22">
        <f>IF(Notes!$B$2="June",ROUND('Budget by Source'!D323/10,0)+Q323,ROUND('Budget by Source'!D323/10,0))</f>
        <v>54138</v>
      </c>
      <c r="E323" s="22">
        <f>IF(Notes!$B$2="June",ROUND('Budget by Source'!E323/10,0)+R323,ROUND('Budget by Source'!E323/10,0))</f>
        <v>6432</v>
      </c>
      <c r="F323" s="22">
        <f>IF(Notes!$B$2="June",ROUND('Budget by Source'!F323/10,0)+S323,ROUND('Budget by Source'!F323/10,0))</f>
        <v>6218</v>
      </c>
      <c r="G323" s="22">
        <f>IF(Notes!$B$2="June",ROUND('Budget by Source'!G323/10,0)+T323,ROUND('Budget by Source'!G323/10,0))</f>
        <v>28971</v>
      </c>
      <c r="H323" s="22">
        <f t="shared" si="12"/>
        <v>531464</v>
      </c>
      <c r="I323" s="22">
        <f>INDEX(Data[],MATCH($A323,Data[Dist],0),MATCH(I$5,Data[#Headers],0))</f>
        <v>640136</v>
      </c>
      <c r="K323" s="69">
        <f>INDEX('Payment Total'!$A$7:$H$333,MATCH('Payment by Source'!$A323,'Payment Total'!$A$7:$A$333,0),6)-I323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10330</v>
      </c>
      <c r="D324" s="22">
        <f>IF(Notes!$B$2="June",ROUND('Budget by Source'!D324/10,0)+Q324,ROUND('Budget by Source'!D324/10,0))</f>
        <v>34996</v>
      </c>
      <c r="E324" s="22">
        <f>IF(Notes!$B$2="June",ROUND('Budget by Source'!E324/10,0)+R324,ROUND('Budget by Source'!E324/10,0))</f>
        <v>3999</v>
      </c>
      <c r="F324" s="22">
        <f>IF(Notes!$B$2="June",ROUND('Budget by Source'!F324/10,0)+S324,ROUND('Budget by Source'!F324/10,0))</f>
        <v>4029</v>
      </c>
      <c r="G324" s="22">
        <f>IF(Notes!$B$2="June",ROUND('Budget by Source'!G324/10,0)+T324,ROUND('Budget by Source'!G324/10,0))</f>
        <v>18662</v>
      </c>
      <c r="H324" s="22">
        <f t="shared" si="12"/>
        <v>180322</v>
      </c>
      <c r="I324" s="22">
        <f>INDEX(Data[],MATCH($A324,Data[Dist],0),MATCH(I$5,Data[#Headers],0))</f>
        <v>252338</v>
      </c>
      <c r="K324" s="69">
        <f>INDEX('Payment Total'!$A$7:$H$333,MATCH('Payment by Source'!$A324,'Payment Total'!$A$7:$A$333,0),6)-I324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2213</v>
      </c>
      <c r="D325" s="22">
        <f>IF(Notes!$B$2="June",ROUND('Budget by Source'!D325/10,0)+Q325,ROUND('Budget by Source'!D325/10,0))</f>
        <v>14893</v>
      </c>
      <c r="E325" s="22">
        <f>IF(Notes!$B$2="June",ROUND('Budget by Source'!E325/10,0)+R325,ROUND('Budget by Source'!E325/10,0))</f>
        <v>1851</v>
      </c>
      <c r="F325" s="22">
        <f>IF(Notes!$B$2="June",ROUND('Budget by Source'!F325/10,0)+S325,ROUND('Budget by Source'!F325/10,0))</f>
        <v>1682</v>
      </c>
      <c r="G325" s="22">
        <f>IF(Notes!$B$2="June",ROUND('Budget by Source'!G325/10,0)+T325,ROUND('Budget by Source'!G325/10,0))</f>
        <v>6901</v>
      </c>
      <c r="H325" s="22">
        <f t="shared" si="12"/>
        <v>81576</v>
      </c>
      <c r="I325" s="22">
        <f>INDEX(Data[],MATCH($A325,Data[Dist],0),MATCH(I$5,Data[#Headers],0))</f>
        <v>109116</v>
      </c>
      <c r="K325" s="69">
        <f>INDEX('Payment Total'!$A$7:$H$333,MATCH('Payment by Source'!$A325,'Payment Total'!$A$7:$A$333,0),6)-I325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24362</v>
      </c>
      <c r="D326" s="22">
        <f>IF(Notes!$B$2="June",ROUND('Budget by Source'!D326/10,0)+Q326,ROUND('Budget by Source'!D326/10,0))</f>
        <v>72172</v>
      </c>
      <c r="E326" s="22">
        <f>IF(Notes!$B$2="June",ROUND('Budget by Source'!E326/10,0)+R326,ROUND('Budget by Source'!E326/10,0))</f>
        <v>7024</v>
      </c>
      <c r="F326" s="22">
        <f>IF(Notes!$B$2="June",ROUND('Budget by Source'!F326/10,0)+S326,ROUND('Budget by Source'!F326/10,0))</f>
        <v>7917</v>
      </c>
      <c r="G326" s="22">
        <f>IF(Notes!$B$2="June",ROUND('Budget by Source'!G326/10,0)+T326,ROUND('Budget by Source'!G326/10,0))</f>
        <v>40545</v>
      </c>
      <c r="H326" s="22">
        <f t="shared" si="12"/>
        <v>570205</v>
      </c>
      <c r="I326" s="22">
        <f>INDEX(Data[],MATCH($A326,Data[Dist],0),MATCH(I$5,Data[#Headers],0))</f>
        <v>722225</v>
      </c>
      <c r="K326" s="69">
        <f>INDEX('Payment Total'!$A$7:$H$333,MATCH('Payment by Source'!$A326,'Payment Total'!$A$7:$A$333,0),6)-I326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18446</v>
      </c>
      <c r="D327" s="22">
        <f>IF(Notes!$B$2="June",ROUND('Budget by Source'!D327/10,0)+Q327,ROUND('Budget by Source'!D327/10,0))</f>
        <v>54886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6135</v>
      </c>
      <c r="G327" s="22">
        <f>IF(Notes!$B$2="June",ROUND('Budget by Source'!G327/10,0)+T327,ROUND('Budget by Source'!G327/10,0))</f>
        <v>30176</v>
      </c>
      <c r="H327" s="22">
        <f t="shared" ref="H327:H332" si="15">I327-SUM(C327:G327)</f>
        <v>483421</v>
      </c>
      <c r="I327" s="22">
        <f>INDEX(Data[],MATCH($A327,Data[Dist],0),MATCH(I$5,Data[#Headers],0))</f>
        <v>599328</v>
      </c>
      <c r="K327" s="69">
        <f>INDEX('Payment Total'!$A$7:$H$333,MATCH('Payment by Source'!$A327,'Payment Total'!$A$7:$A$333,0),6)-I327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5538</v>
      </c>
      <c r="D328" s="22">
        <f>IF(Notes!$B$2="June",ROUND('Budget by Source'!D328/10,0)+Q328,ROUND('Budget by Source'!D328/10,0))</f>
        <v>20913</v>
      </c>
      <c r="E328" s="22">
        <f>IF(Notes!$B$2="June",ROUND('Budget by Source'!E328/10,0)+R328,ROUND('Budget by Source'!E328/10,0))</f>
        <v>2572</v>
      </c>
      <c r="F328" s="22">
        <f>IF(Notes!$B$2="June",ROUND('Budget by Source'!F328/10,0)+S328,ROUND('Budget by Source'!F328/10,0))</f>
        <v>2273</v>
      </c>
      <c r="G328" s="22">
        <f>IF(Notes!$B$2="June",ROUND('Budget by Source'!G328/10,0)+T328,ROUND('Budget by Source'!G328/10,0))</f>
        <v>11277</v>
      </c>
      <c r="H328" s="22">
        <f t="shared" si="15"/>
        <v>168785</v>
      </c>
      <c r="I328" s="22">
        <f>INDEX(Data[],MATCH($A328,Data[Dist],0),MATCH(I$5,Data[#Headers],0))</f>
        <v>211358</v>
      </c>
      <c r="K328" s="69">
        <f>INDEX('Payment Total'!$A$7:$H$333,MATCH('Payment by Source'!$A328,'Payment Total'!$A$7:$A$333,0),6)-I328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26571</v>
      </c>
      <c r="D329" s="22">
        <f>IF(Notes!$B$2="June",ROUND('Budget by Source'!D329/10,0)+Q329,ROUND('Budget by Source'!D329/10,0))</f>
        <v>105151</v>
      </c>
      <c r="E329" s="22">
        <f>IF(Notes!$B$2="June",ROUND('Budget by Source'!E329/10,0)+R329,ROUND('Budget by Source'!E329/10,0))</f>
        <v>13593</v>
      </c>
      <c r="F329" s="22">
        <f>IF(Notes!$B$2="June",ROUND('Budget by Source'!F329/10,0)+S329,ROUND('Budget by Source'!F329/10,0))</f>
        <v>11417</v>
      </c>
      <c r="G329" s="22">
        <f>IF(Notes!$B$2="June",ROUND('Budget by Source'!G329/10,0)+T329,ROUND('Budget by Source'!G329/10,0))</f>
        <v>60911</v>
      </c>
      <c r="H329" s="22">
        <f t="shared" si="15"/>
        <v>934927</v>
      </c>
      <c r="I329" s="22">
        <f>INDEX(Data[],MATCH($A329,Data[Dist],0),MATCH(I$5,Data[#Headers],0))</f>
        <v>1152570</v>
      </c>
      <c r="K329" s="69">
        <f>INDEX('Payment Total'!$A$7:$H$333,MATCH('Payment by Source'!$A329,'Payment Total'!$A$7:$A$333,0),6)-I329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12543</v>
      </c>
      <c r="D330" s="22">
        <f>IF(Notes!$B$2="June",ROUND('Budget by Source'!D330/10,0)+Q330,ROUND('Budget by Source'!D330/10,0))</f>
        <v>32892</v>
      </c>
      <c r="E330" s="22">
        <f>IF(Notes!$B$2="June",ROUND('Budget by Source'!E330/10,0)+R330,ROUND('Budget by Source'!E330/10,0))</f>
        <v>3848</v>
      </c>
      <c r="F330" s="22">
        <f>IF(Notes!$B$2="June",ROUND('Budget by Source'!F330/10,0)+S330,ROUND('Budget by Source'!F330/10,0))</f>
        <v>3683</v>
      </c>
      <c r="G330" s="22">
        <f>IF(Notes!$B$2="June",ROUND('Budget by Source'!G330/10,0)+T330,ROUND('Budget by Source'!G330/10,0))</f>
        <v>17119</v>
      </c>
      <c r="H330" s="22">
        <f t="shared" si="15"/>
        <v>246319</v>
      </c>
      <c r="I330" s="22">
        <f>INDEX(Data[],MATCH($A330,Data[Dist],0),MATCH(I$5,Data[#Headers],0))</f>
        <v>316404</v>
      </c>
      <c r="K330" s="69">
        <f>INDEX('Payment Total'!$A$7:$H$333,MATCH('Payment by Source'!$A330,'Payment Total'!$A$7:$A$333,0),6)-I330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12543</v>
      </c>
      <c r="D331" s="22">
        <f>IF(Notes!$B$2="June",ROUND('Budget by Source'!D331/10,0)+Q331,ROUND('Budget by Source'!D331/10,0))</f>
        <v>33581</v>
      </c>
      <c r="E331" s="22">
        <f>IF(Notes!$B$2="June",ROUND('Budget by Source'!E331/10,0)+R331,ROUND('Budget by Source'!E331/10,0))</f>
        <v>3849</v>
      </c>
      <c r="F331" s="22">
        <f>IF(Notes!$B$2="June",ROUND('Budget by Source'!F331/10,0)+S331,ROUND('Budget by Source'!F331/10,0))</f>
        <v>3671</v>
      </c>
      <c r="G331" s="22">
        <f>IF(Notes!$B$2="June",ROUND('Budget by Source'!G331/10,0)+T331,ROUND('Budget by Source'!G331/10,0))</f>
        <v>18806</v>
      </c>
      <c r="H331" s="22">
        <f t="shared" si="15"/>
        <v>288342</v>
      </c>
      <c r="I331" s="22">
        <f>INDEX(Data[],MATCH($A331,Data[Dist],0),MATCH(I$5,Data[#Headers],0))</f>
        <v>360792</v>
      </c>
      <c r="K331" s="69">
        <f>INDEX('Payment Total'!$A$7:$H$333,MATCH('Payment by Source'!$A331,'Payment Total'!$A$7:$A$333,0),6)-I331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21766</v>
      </c>
      <c r="D332" s="22">
        <f>IF(Notes!$B$2="June",ROUND('Budget by Source'!D332/10,0)+Q332,ROUND('Budget by Source'!D332/10,0))</f>
        <v>65532</v>
      </c>
      <c r="E332" s="22">
        <f>IF(Notes!$B$2="June",ROUND('Budget by Source'!E332/10,0)+R332,ROUND('Budget by Source'!E332/10,0))</f>
        <v>7315</v>
      </c>
      <c r="F332" s="22">
        <f>IF(Notes!$B$2="June",ROUND('Budget by Source'!F332/10,0)+S332,ROUND('Budget by Source'!F332/10,0))</f>
        <v>6908</v>
      </c>
      <c r="G332" s="22">
        <f>IF(Notes!$B$2="June",ROUND('Budget by Source'!G332/10,0)+T332,ROUND('Budget by Source'!G332/10,0))</f>
        <v>37111</v>
      </c>
      <c r="H332" s="22">
        <f t="shared" si="15"/>
        <v>561770</v>
      </c>
      <c r="I332" s="22">
        <f>INDEX(Data[],MATCH($A332,Data[Dist],0),MATCH(I$5,Data[#Headers],0))</f>
        <v>700402</v>
      </c>
      <c r="K332" s="69">
        <f>INDEX('Payment Total'!$A$7:$H$333,MATCH('Payment by Source'!$A332,'Payment Total'!$A$7:$A$333,0),6)-I332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8785899</v>
      </c>
      <c r="D333" s="24">
        <f t="shared" si="18"/>
        <v>30831869</v>
      </c>
      <c r="E333" s="24">
        <f t="shared" si="18"/>
        <v>3794585</v>
      </c>
      <c r="F333" s="24">
        <f t="shared" si="18"/>
        <v>3490397</v>
      </c>
      <c r="G333" s="24">
        <f t="shared" si="18"/>
        <v>17395775</v>
      </c>
      <c r="H333" s="24">
        <f t="shared" si="18"/>
        <v>268249522</v>
      </c>
      <c r="I333" s="24">
        <f t="shared" si="18"/>
        <v>332548047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7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3185</v>
      </c>
      <c r="I6" s="3">
        <v>926079</v>
      </c>
      <c r="J6" s="3">
        <v>921593</v>
      </c>
      <c r="K6" s="3">
        <v>918408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665432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91064</v>
      </c>
      <c r="AA6" s="4">
        <v>91064</v>
      </c>
      <c r="AB6" s="4">
        <v>91064</v>
      </c>
      <c r="AC6" s="4">
        <v>91064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645216</v>
      </c>
      <c r="AK6" s="4">
        <v>736280</v>
      </c>
      <c r="AL6" s="4">
        <v>827344</v>
      </c>
      <c r="AM6" s="4">
        <v>918408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3">
        <v>25681</v>
      </c>
      <c r="I20" s="3">
        <v>1071784</v>
      </c>
      <c r="J20" s="3">
        <v>1065371</v>
      </c>
      <c r="K20" s="3">
        <v>1039690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661602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99690</v>
      </c>
      <c r="AA20" s="4">
        <v>99690</v>
      </c>
      <c r="AB20" s="4">
        <v>99690</v>
      </c>
      <c r="AC20" s="4">
        <v>99688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740622</v>
      </c>
      <c r="AK20" s="4">
        <v>840312</v>
      </c>
      <c r="AL20" s="4">
        <v>940002</v>
      </c>
      <c r="AM20" s="4">
        <v>1039690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75069</v>
      </c>
      <c r="I31" s="3">
        <v>1062283</v>
      </c>
      <c r="J31" s="3">
        <v>1058031</v>
      </c>
      <c r="K31" s="3">
        <v>982962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745327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86753</v>
      </c>
      <c r="AA31" s="4">
        <v>86753</v>
      </c>
      <c r="AB31" s="4">
        <v>86753</v>
      </c>
      <c r="AC31" s="4">
        <v>86751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722705</v>
      </c>
      <c r="AK31" s="4">
        <v>809458</v>
      </c>
      <c r="AL31" s="4">
        <v>896211</v>
      </c>
      <c r="AM31" s="4">
        <v>982962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851747</v>
      </c>
      <c r="I41" s="3">
        <v>31758130</v>
      </c>
      <c r="J41" s="3">
        <v>31668161</v>
      </c>
      <c r="K41" s="3">
        <v>30816414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25766742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2947882</v>
      </c>
      <c r="AA41" s="4">
        <v>2947882</v>
      </c>
      <c r="AB41" s="4">
        <v>2947882</v>
      </c>
      <c r="AC41" s="4">
        <v>2947880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21972770</v>
      </c>
      <c r="AK41" s="4">
        <v>24920652</v>
      </c>
      <c r="AL41" s="4">
        <v>27868534</v>
      </c>
      <c r="AM41" s="4">
        <v>30816414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3">
        <v>31961</v>
      </c>
      <c r="I43" s="3">
        <v>1780299</v>
      </c>
      <c r="J43" s="3">
        <v>1774106</v>
      </c>
      <c r="K43" s="3">
        <v>1742145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1344442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169007</v>
      </c>
      <c r="AA43" s="4">
        <v>169007</v>
      </c>
      <c r="AB43" s="4">
        <v>169007</v>
      </c>
      <c r="AC43" s="4">
        <v>169008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1235123</v>
      </c>
      <c r="AK43" s="4">
        <v>1404130</v>
      </c>
      <c r="AL43" s="4">
        <v>1573137</v>
      </c>
      <c r="AM43" s="4">
        <v>1742145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3515</v>
      </c>
      <c r="I46" s="3">
        <v>4637682</v>
      </c>
      <c r="J46" s="3">
        <v>4624334</v>
      </c>
      <c r="K46" s="3">
        <v>4620819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3713255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460665</v>
      </c>
      <c r="AA46" s="4">
        <v>460665</v>
      </c>
      <c r="AB46" s="4">
        <v>460665</v>
      </c>
      <c r="AC46" s="4">
        <v>460664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3238825</v>
      </c>
      <c r="AK46" s="4">
        <v>3699490</v>
      </c>
      <c r="AL46" s="4">
        <v>4160155</v>
      </c>
      <c r="AM46" s="4">
        <v>4620819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9152</v>
      </c>
      <c r="I93" s="3">
        <v>2253309</v>
      </c>
      <c r="J93" s="3">
        <v>2244197</v>
      </c>
      <c r="K93" s="3">
        <v>2235045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1665323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221524</v>
      </c>
      <c r="AA93" s="4">
        <v>221524</v>
      </c>
      <c r="AB93" s="4">
        <v>221524</v>
      </c>
      <c r="AC93" s="4">
        <v>221525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1570472</v>
      </c>
      <c r="AK93" s="4">
        <v>1791996</v>
      </c>
      <c r="AL93" s="4">
        <v>2013520</v>
      </c>
      <c r="AM93" s="4">
        <v>2235045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3">
        <v>13435</v>
      </c>
      <c r="I103" s="3">
        <v>2544891</v>
      </c>
      <c r="J103" s="3">
        <v>2535726</v>
      </c>
      <c r="K103" s="3">
        <v>2522291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1917689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249603</v>
      </c>
      <c r="AA103" s="4">
        <v>249603</v>
      </c>
      <c r="AB103" s="4">
        <v>249603</v>
      </c>
      <c r="AC103" s="4">
        <v>249602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1773483</v>
      </c>
      <c r="AK103" s="4">
        <v>2023086</v>
      </c>
      <c r="AL103" s="4">
        <v>2272689</v>
      </c>
      <c r="AM103" s="4">
        <v>2522291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247789</v>
      </c>
      <c r="I113" s="3">
        <v>14125957</v>
      </c>
      <c r="J113" s="3">
        <v>14078951</v>
      </c>
      <c r="K113" s="3">
        <v>13831162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11272417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1342814</v>
      </c>
      <c r="AA113" s="4">
        <v>1342814</v>
      </c>
      <c r="AB113" s="4">
        <v>1342814</v>
      </c>
      <c r="AC113" s="4">
        <v>1342814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9802720</v>
      </c>
      <c r="AK113" s="4">
        <v>11145534</v>
      </c>
      <c r="AL113" s="4">
        <v>12488348</v>
      </c>
      <c r="AM113" s="4">
        <v>13831162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18165</v>
      </c>
      <c r="I154" s="3">
        <v>15732350</v>
      </c>
      <c r="J154" s="3">
        <v>15689226</v>
      </c>
      <c r="K154" s="3">
        <v>15671061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13200750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1561506</v>
      </c>
      <c r="AA154" s="4">
        <v>1561506</v>
      </c>
      <c r="AB154" s="4">
        <v>1561506</v>
      </c>
      <c r="AC154" s="4">
        <v>1561507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10986542</v>
      </c>
      <c r="AK154" s="4">
        <v>12548048</v>
      </c>
      <c r="AL154" s="4">
        <v>14109554</v>
      </c>
      <c r="AM154" s="4">
        <v>15671061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74351</v>
      </c>
      <c r="I159" s="3">
        <v>2613165</v>
      </c>
      <c r="J159" s="3">
        <v>2605966</v>
      </c>
      <c r="K159" s="3">
        <v>2531615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2053929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241529</v>
      </c>
      <c r="AA159" s="4">
        <v>241529</v>
      </c>
      <c r="AB159" s="4">
        <v>241529</v>
      </c>
      <c r="AC159" s="4">
        <v>241528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1807029</v>
      </c>
      <c r="AK159" s="4">
        <v>2048558</v>
      </c>
      <c r="AL159" s="4">
        <v>2290087</v>
      </c>
      <c r="AM159" s="4">
        <v>2531615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27446</v>
      </c>
      <c r="I162" s="3">
        <v>3398815</v>
      </c>
      <c r="J162" s="3">
        <v>3385786</v>
      </c>
      <c r="K162" s="3">
        <v>3358340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2560315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330848</v>
      </c>
      <c r="AA162" s="4">
        <v>330848</v>
      </c>
      <c r="AB162" s="4">
        <v>330848</v>
      </c>
      <c r="AC162" s="4">
        <v>330848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2365796</v>
      </c>
      <c r="AK162" s="4">
        <v>2696644</v>
      </c>
      <c r="AL162" s="4">
        <v>3027492</v>
      </c>
      <c r="AM162" s="4">
        <v>3358340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49524</v>
      </c>
      <c r="I163" s="3">
        <v>14824229</v>
      </c>
      <c r="J163" s="3">
        <v>14772873</v>
      </c>
      <c r="K163" s="3">
        <v>14723349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11896727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1461482</v>
      </c>
      <c r="AA163" s="4">
        <v>1461482</v>
      </c>
      <c r="AB163" s="4">
        <v>1461482</v>
      </c>
      <c r="AC163" s="4">
        <v>1461483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10338902</v>
      </c>
      <c r="AK163" s="4">
        <v>11800384</v>
      </c>
      <c r="AL163" s="4">
        <v>13261866</v>
      </c>
      <c r="AM163" s="4">
        <v>14723349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136061</v>
      </c>
      <c r="I187" s="3">
        <v>2522260</v>
      </c>
      <c r="J187" s="3">
        <v>2514910</v>
      </c>
      <c r="K187" s="3">
        <v>2378849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1919118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216986</v>
      </c>
      <c r="AA187" s="4">
        <v>216986</v>
      </c>
      <c r="AB187" s="4">
        <v>216986</v>
      </c>
      <c r="AC187" s="4">
        <v>216985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1727892</v>
      </c>
      <c r="AK187" s="4">
        <v>1944878</v>
      </c>
      <c r="AL187" s="4">
        <v>2161864</v>
      </c>
      <c r="AM187" s="4">
        <v>2378849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179638</v>
      </c>
      <c r="I192" s="3">
        <v>2231793</v>
      </c>
      <c r="J192" s="3">
        <v>2220457</v>
      </c>
      <c r="K192" s="3">
        <v>2040819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1412918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176381</v>
      </c>
      <c r="AA192" s="4">
        <v>176381</v>
      </c>
      <c r="AB192" s="4">
        <v>176381</v>
      </c>
      <c r="AC192" s="4">
        <v>176380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1511677</v>
      </c>
      <c r="AK192" s="4">
        <v>1688058</v>
      </c>
      <c r="AL192" s="4">
        <v>1864439</v>
      </c>
      <c r="AM192" s="4">
        <v>2040819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3814</v>
      </c>
      <c r="I197" s="3">
        <v>1204226</v>
      </c>
      <c r="J197" s="3">
        <v>1199970</v>
      </c>
      <c r="K197" s="3">
        <v>1196156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928862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118760</v>
      </c>
      <c r="AA197" s="4">
        <v>118760</v>
      </c>
      <c r="AB197" s="4">
        <v>118760</v>
      </c>
      <c r="AC197" s="4">
        <v>118758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839878</v>
      </c>
      <c r="AK197" s="4">
        <v>958638</v>
      </c>
      <c r="AL197" s="4">
        <v>1077398</v>
      </c>
      <c r="AM197" s="4">
        <v>1196156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71924</v>
      </c>
      <c r="I201" s="3">
        <v>1701032</v>
      </c>
      <c r="J201" s="3">
        <v>1695866</v>
      </c>
      <c r="K201" s="3">
        <v>1623942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1258490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151262</v>
      </c>
      <c r="AA201" s="4">
        <v>151262</v>
      </c>
      <c r="AB201" s="4">
        <v>151262</v>
      </c>
      <c r="AC201" s="4">
        <v>151260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1170158</v>
      </c>
      <c r="AK201" s="4">
        <v>1321420</v>
      </c>
      <c r="AL201" s="4">
        <v>1472682</v>
      </c>
      <c r="AM201" s="4">
        <v>1623942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42615</v>
      </c>
      <c r="I218" s="3">
        <v>3067982</v>
      </c>
      <c r="J218" s="3">
        <v>3056428</v>
      </c>
      <c r="K218" s="3">
        <v>3013813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2319194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294219</v>
      </c>
      <c r="AA218" s="4">
        <v>294219</v>
      </c>
      <c r="AB218" s="4">
        <v>294219</v>
      </c>
      <c r="AC218" s="4">
        <v>294218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2131157</v>
      </c>
      <c r="AK218" s="4">
        <v>2425376</v>
      </c>
      <c r="AL218" s="4">
        <v>2719595</v>
      </c>
      <c r="AM218" s="4">
        <v>3013813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61251</v>
      </c>
      <c r="I229" s="3">
        <v>41301506</v>
      </c>
      <c r="J229" s="3">
        <v>41189601</v>
      </c>
      <c r="K229" s="3">
        <v>41128350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34598430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4096187</v>
      </c>
      <c r="AA229" s="4">
        <v>4096187</v>
      </c>
      <c r="AB229" s="4">
        <v>4096187</v>
      </c>
      <c r="AC229" s="4">
        <v>4096185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28839791</v>
      </c>
      <c r="AK229" s="4">
        <v>32935978</v>
      </c>
      <c r="AL229" s="4">
        <v>37032165</v>
      </c>
      <c r="AM229" s="4">
        <v>41128350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208791</v>
      </c>
      <c r="I242" s="3">
        <v>7603332</v>
      </c>
      <c r="J242" s="3">
        <v>7578683</v>
      </c>
      <c r="K242" s="3">
        <v>7369892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5871915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704028</v>
      </c>
      <c r="AA242" s="4">
        <v>704028</v>
      </c>
      <c r="AB242" s="4">
        <v>704028</v>
      </c>
      <c r="AC242" s="4">
        <v>704026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5257810</v>
      </c>
      <c r="AK242" s="4">
        <v>5961838</v>
      </c>
      <c r="AL242" s="4">
        <v>6665866</v>
      </c>
      <c r="AM242" s="4">
        <v>7369892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39420</v>
      </c>
      <c r="I263" s="3">
        <v>2487063</v>
      </c>
      <c r="J263" s="3">
        <v>2477186</v>
      </c>
      <c r="K263" s="3">
        <v>2437766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1769301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237206</v>
      </c>
      <c r="AA263" s="4">
        <v>237206</v>
      </c>
      <c r="AB263" s="4">
        <v>237206</v>
      </c>
      <c r="AC263" s="4">
        <v>237204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1726150</v>
      </c>
      <c r="AK263" s="4">
        <v>1963356</v>
      </c>
      <c r="AL263" s="4">
        <v>2200562</v>
      </c>
      <c r="AM263" s="4">
        <v>2437766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3">
        <v>225971</v>
      </c>
      <c r="I270" s="3">
        <v>11660105</v>
      </c>
      <c r="J270" s="3">
        <v>11626720</v>
      </c>
      <c r="K270" s="3">
        <v>11400749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9387816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1103953</v>
      </c>
      <c r="AA270" s="4">
        <v>1103953</v>
      </c>
      <c r="AB270" s="4">
        <v>1103953</v>
      </c>
      <c r="AC270" s="4">
        <v>1103954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8088889</v>
      </c>
      <c r="AK270" s="4">
        <v>9192842</v>
      </c>
      <c r="AL270" s="4">
        <v>10296795</v>
      </c>
      <c r="AM270" s="4">
        <v>11400749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43379</v>
      </c>
      <c r="I315" s="3">
        <v>9656299</v>
      </c>
      <c r="J315" s="3">
        <v>9627929</v>
      </c>
      <c r="K315" s="3">
        <v>9584550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7921434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950057</v>
      </c>
      <c r="AA315" s="4">
        <v>950057</v>
      </c>
      <c r="AB315" s="4">
        <v>950057</v>
      </c>
      <c r="AC315" s="4">
        <v>950055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6734381</v>
      </c>
      <c r="AK315" s="4">
        <v>7684438</v>
      </c>
      <c r="AL315" s="4">
        <v>8634495</v>
      </c>
      <c r="AM315" s="4">
        <v>9584550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2443884</v>
      </c>
      <c r="I329" s="3">
        <f t="shared" si="0"/>
        <v>3350183279</v>
      </c>
      <c r="J329" s="3">
        <f t="shared" si="0"/>
        <v>3339028325</v>
      </c>
      <c r="K329" s="3">
        <f t="shared" si="0"/>
        <v>3336584441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2693587752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332548208</v>
      </c>
      <c r="AA329" s="3">
        <f t="shared" si="0"/>
        <v>332548208</v>
      </c>
      <c r="AB329" s="3">
        <f t="shared" si="0"/>
        <v>332548208</v>
      </c>
      <c r="AC329" s="3">
        <f t="shared" si="0"/>
        <v>332548047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2338939978</v>
      </c>
      <c r="AK329" s="3">
        <f t="shared" si="0"/>
        <v>2671488186</v>
      </c>
      <c r="AL329" s="3">
        <f t="shared" si="0"/>
        <v>3004036394</v>
      </c>
      <c r="AM329" s="3">
        <f t="shared" si="0"/>
        <v>3336584441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30" sqref="B3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721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Total'!F334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Total'!F334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28003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0</v>
      </c>
      <c r="C28" s="169">
        <v>2443884</v>
      </c>
      <c r="D28" s="169"/>
    </row>
    <row r="29" spans="1:4" x14ac:dyDescent="0.2">
      <c r="A29" s="6" t="s">
        <v>1164</v>
      </c>
      <c r="B29" s="169">
        <f>COUNTIF(SpecialEdDeficit!$E$3:$E$329,"&gt;0")-C29</f>
        <v>0</v>
      </c>
      <c r="C29" s="169">
        <v>282</v>
      </c>
      <c r="D29" s="169" t="s">
        <v>1165</v>
      </c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2" t="str">
        <f>CONCATENATE("FY ",Notes!$B$1," Summary of State Aid Payments to School Districts")</f>
        <v>FY 2023 Summary of State Aid Payments to School Districts</v>
      </c>
      <c r="B1" s="233"/>
      <c r="C1" s="233"/>
      <c r="D1" s="233"/>
      <c r="E1" s="234"/>
      <c r="F1" s="70"/>
    </row>
    <row r="2" spans="1:25" ht="19.5" customHeight="1" x14ac:dyDescent="0.3">
      <c r="A2" s="72"/>
      <c r="B2" s="73" t="s">
        <v>789</v>
      </c>
      <c r="C2" s="235"/>
      <c r="D2" s="235"/>
      <c r="E2" s="236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-2443884</v>
      </c>
      <c r="D10" s="91"/>
      <c r="E10" s="92"/>
      <c r="F10" s="93"/>
      <c r="G10" s="134"/>
      <c r="H10" s="137"/>
      <c r="I10" s="237" t="str">
        <f>CONCATENATE("FY ",Notes!$B$1," Budget for State Payments to School Districts by Month by Source")</f>
        <v>FY 2023 Budget for State Payments to School Districts by Month by Source</v>
      </c>
      <c r="J10" s="237"/>
      <c r="K10" s="237"/>
      <c r="L10" s="237"/>
      <c r="M10" s="237"/>
      <c r="N10" s="237"/>
      <c r="O10" s="237"/>
      <c r="P10" s="237"/>
      <c r="Q10" s="238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2136401</v>
      </c>
      <c r="D11" s="91">
        <f>SUM(C8:C11)</f>
        <v>-11857224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9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3338720842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8" t="s">
        <v>709</v>
      </c>
      <c r="J13" s="228" t="str">
        <f>Data!$L$1</f>
        <v>Preschool State Aid (Code 3117)</v>
      </c>
      <c r="K13" s="228" t="str">
        <f>Data!M1</f>
        <v>Teacher Salary (Code 3204)</v>
      </c>
      <c r="L13" s="230" t="str">
        <f>Data!N1</f>
        <v>Early Intervention (Code 3216)</v>
      </c>
      <c r="M13" s="228" t="str">
        <f>Data!O1</f>
        <v>Professional Development (Code 3376)</v>
      </c>
      <c r="N13" s="228" t="str">
        <f>Data!P1</f>
        <v>Teacher Leadership (Code 3116)</v>
      </c>
      <c r="O13" s="230" t="s">
        <v>758</v>
      </c>
      <c r="P13" s="230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28"/>
      <c r="J14" s="228"/>
      <c r="K14" s="228"/>
      <c r="L14" s="230"/>
      <c r="M14" s="228"/>
      <c r="N14" s="228"/>
      <c r="O14" s="230"/>
      <c r="P14" s="230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29"/>
      <c r="J15" s="229"/>
      <c r="K15" s="229"/>
      <c r="L15" s="231"/>
      <c r="M15" s="229"/>
      <c r="N15" s="229"/>
      <c r="O15" s="231"/>
      <c r="P15" s="231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332548208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268248539</v>
      </c>
      <c r="P22" s="91">
        <f t="shared" si="1"/>
        <v>332548208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332548208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268248539</v>
      </c>
      <c r="P23" s="91">
        <f t="shared" si="1"/>
        <v>332548208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332548208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268248539</v>
      </c>
      <c r="P24" s="91">
        <f t="shared" si="1"/>
        <v>332548208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332548047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8785899</v>
      </c>
      <c r="K25" s="125">
        <f>INDEX('Payment by Source'!$A$6:$I$333,MATCH(PaymentSummary!$B$3,'Payment by Source'!$A$6:$A$333,0),MATCH(S$13,'Payment by Source'!$A$4:$I$4,0))</f>
        <v>30831869</v>
      </c>
      <c r="L25" s="125">
        <f>INDEX('Payment by Source'!$A$6:$I$333,MATCH(PaymentSummary!$B$3,'Payment by Source'!$A$6:$A$333,0),MATCH(T$13,'Payment by Source'!$A$4:$I$4,0))</f>
        <v>3794585</v>
      </c>
      <c r="M25" s="125">
        <f>INDEX('Payment by Source'!$A$6:$I$333,MATCH(PaymentSummary!$B$3,'Payment by Source'!$A$6:$A$333,0),MATCH(U$13,'Payment by Source'!$A$4:$I$4,0))</f>
        <v>3490397</v>
      </c>
      <c r="N25" s="125">
        <f>INDEX('Payment by Source'!$A$6:$I$333,MATCH(PaymentSummary!$B$3,'Payment by Source'!$A$6:$A$333,0),MATCH(V$13,'Payment by Source'!$A$4:$I$4,0))</f>
        <v>17395775</v>
      </c>
      <c r="O25" s="125">
        <f>INDEX('Payment by Source'!$A$6:$I$333,MATCH(PaymentSummary!$B$3,'Payment by Source'!$A$6:$A$333,0),MATCH(W$13,'Payment by Source'!$A$4:$I$4,0))</f>
        <v>268249522</v>
      </c>
      <c r="P25" s="91">
        <f t="shared" si="1"/>
        <v>332548047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2693588895</v>
      </c>
      <c r="P26" s="95">
        <f>SUM(P16:P25)</f>
        <v>3336584441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3338720842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5" t="s">
        <v>796</v>
      </c>
      <c r="K33" s="225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6"/>
      <c r="K34" s="226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27"/>
      <c r="K35" s="227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2023</v>
      </c>
      <c r="B3" s="203" t="s">
        <v>21</v>
      </c>
      <c r="C3" s="204" t="s">
        <v>21</v>
      </c>
      <c r="D3" s="203" t="s">
        <v>381</v>
      </c>
      <c r="E3" s="205">
        <v>1614</v>
      </c>
    </row>
    <row r="4" spans="1:8" x14ac:dyDescent="0.25">
      <c r="A4" s="202">
        <v>2023</v>
      </c>
      <c r="B4" s="203" t="s">
        <v>22</v>
      </c>
      <c r="C4" s="204" t="s">
        <v>22</v>
      </c>
      <c r="D4" s="203" t="s">
        <v>382</v>
      </c>
      <c r="E4" s="205">
        <v>13862</v>
      </c>
    </row>
    <row r="5" spans="1:8" x14ac:dyDescent="0.25">
      <c r="A5" s="202">
        <v>2023</v>
      </c>
      <c r="B5" s="203" t="s">
        <v>20</v>
      </c>
      <c r="C5" s="204" t="s">
        <v>20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42</v>
      </c>
      <c r="C6" s="204" t="s">
        <v>42</v>
      </c>
      <c r="D6" s="203" t="s">
        <v>19</v>
      </c>
      <c r="E6" s="205">
        <v>5886</v>
      </c>
    </row>
    <row r="7" spans="1:8" x14ac:dyDescent="0.25">
      <c r="A7" s="202">
        <v>2023</v>
      </c>
      <c r="B7" s="203" t="s">
        <v>23</v>
      </c>
      <c r="C7" s="204" t="s">
        <v>23</v>
      </c>
      <c r="D7" s="203" t="s">
        <v>383</v>
      </c>
      <c r="E7" s="205">
        <v>7703</v>
      </c>
    </row>
    <row r="8" spans="1:8" x14ac:dyDescent="0.25">
      <c r="A8" s="202">
        <v>2023</v>
      </c>
      <c r="B8" s="203" t="s">
        <v>24</v>
      </c>
      <c r="C8" s="204" t="s">
        <v>24</v>
      </c>
      <c r="D8" s="203" t="s">
        <v>384</v>
      </c>
      <c r="E8" s="205">
        <v>0</v>
      </c>
    </row>
    <row r="9" spans="1:8" x14ac:dyDescent="0.25">
      <c r="A9" s="202">
        <v>2023</v>
      </c>
      <c r="B9" s="203" t="s">
        <v>25</v>
      </c>
      <c r="C9" s="204" t="s">
        <v>25</v>
      </c>
      <c r="D9" s="203" t="s">
        <v>385</v>
      </c>
      <c r="E9" s="205">
        <v>6277</v>
      </c>
    </row>
    <row r="10" spans="1:8" x14ac:dyDescent="0.25">
      <c r="A10" s="202">
        <v>2023</v>
      </c>
      <c r="B10" s="203" t="s">
        <v>26</v>
      </c>
      <c r="C10" s="204" t="s">
        <v>26</v>
      </c>
      <c r="D10" s="203" t="s">
        <v>386</v>
      </c>
      <c r="E10" s="205">
        <v>506</v>
      </c>
    </row>
    <row r="11" spans="1:8" x14ac:dyDescent="0.25">
      <c r="A11" s="202">
        <v>2023</v>
      </c>
      <c r="B11" s="203" t="s">
        <v>27</v>
      </c>
      <c r="C11" s="204" t="s">
        <v>27</v>
      </c>
      <c r="D11" s="203" t="s">
        <v>387</v>
      </c>
      <c r="E11" s="205">
        <v>1383</v>
      </c>
    </row>
    <row r="12" spans="1:8" x14ac:dyDescent="0.25">
      <c r="A12" s="202">
        <v>2023</v>
      </c>
      <c r="B12" s="203" t="s">
        <v>28</v>
      </c>
      <c r="C12" s="204" t="s">
        <v>28</v>
      </c>
      <c r="D12" s="203" t="s">
        <v>388</v>
      </c>
      <c r="E12" s="205">
        <v>13453</v>
      </c>
    </row>
    <row r="13" spans="1:8" x14ac:dyDescent="0.25">
      <c r="A13" s="202">
        <v>2023</v>
      </c>
      <c r="B13" s="203" t="s">
        <v>29</v>
      </c>
      <c r="C13" s="204" t="s">
        <v>29</v>
      </c>
      <c r="D13" s="203" t="s">
        <v>389</v>
      </c>
      <c r="E13" s="205">
        <v>7229</v>
      </c>
    </row>
    <row r="14" spans="1:8" x14ac:dyDescent="0.25">
      <c r="A14" s="202">
        <v>2023</v>
      </c>
      <c r="B14" s="203" t="s">
        <v>31</v>
      </c>
      <c r="C14" s="204" t="s">
        <v>31</v>
      </c>
      <c r="D14" s="203" t="s">
        <v>800</v>
      </c>
      <c r="E14" s="205">
        <v>1315</v>
      </c>
    </row>
    <row r="15" spans="1:8" x14ac:dyDescent="0.25">
      <c r="A15" s="202">
        <v>2023</v>
      </c>
      <c r="B15" s="203" t="s">
        <v>32</v>
      </c>
      <c r="C15" s="204" t="s">
        <v>32</v>
      </c>
      <c r="D15" s="203" t="s">
        <v>391</v>
      </c>
      <c r="E15" s="205">
        <v>19251</v>
      </c>
    </row>
    <row r="16" spans="1:8" x14ac:dyDescent="0.25">
      <c r="A16" s="202">
        <v>2023</v>
      </c>
      <c r="B16" s="203" t="s">
        <v>33</v>
      </c>
      <c r="C16" s="204" t="s">
        <v>33</v>
      </c>
      <c r="D16" s="203" t="s">
        <v>392</v>
      </c>
      <c r="E16" s="205">
        <v>1119</v>
      </c>
    </row>
    <row r="17" spans="1:5" x14ac:dyDescent="0.25">
      <c r="A17" s="202">
        <v>2023</v>
      </c>
      <c r="B17" s="203" t="s">
        <v>34</v>
      </c>
      <c r="C17" s="204" t="s">
        <v>34</v>
      </c>
      <c r="D17" s="203" t="s">
        <v>393</v>
      </c>
      <c r="E17" s="205">
        <v>3243</v>
      </c>
    </row>
    <row r="18" spans="1:5" x14ac:dyDescent="0.25">
      <c r="A18" s="202">
        <v>2023</v>
      </c>
      <c r="B18" s="203" t="s">
        <v>35</v>
      </c>
      <c r="C18" s="204" t="s">
        <v>35</v>
      </c>
      <c r="D18" s="203" t="s">
        <v>394</v>
      </c>
      <c r="E18" s="205">
        <v>104331</v>
      </c>
    </row>
    <row r="19" spans="1:5" x14ac:dyDescent="0.25">
      <c r="A19" s="202">
        <v>2023</v>
      </c>
      <c r="B19" s="203" t="s">
        <v>36</v>
      </c>
      <c r="C19" s="204" t="s">
        <v>36</v>
      </c>
      <c r="D19" s="203" t="s">
        <v>395</v>
      </c>
      <c r="E19" s="205">
        <v>82</v>
      </c>
    </row>
    <row r="20" spans="1:5" x14ac:dyDescent="0.25">
      <c r="A20" s="202">
        <v>2023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2023</v>
      </c>
      <c r="B21" s="203" t="s">
        <v>39</v>
      </c>
      <c r="C21" s="204" t="s">
        <v>39</v>
      </c>
      <c r="D21" s="203" t="s">
        <v>398</v>
      </c>
      <c r="E21" s="205">
        <v>8674</v>
      </c>
    </row>
    <row r="22" spans="1:5" x14ac:dyDescent="0.25">
      <c r="A22" s="202">
        <v>2023</v>
      </c>
      <c r="B22" s="203" t="s">
        <v>40</v>
      </c>
      <c r="C22" s="204" t="s">
        <v>40</v>
      </c>
      <c r="D22" s="203" t="s">
        <v>399</v>
      </c>
      <c r="E22" s="205">
        <v>584</v>
      </c>
    </row>
    <row r="23" spans="1:5" x14ac:dyDescent="0.25">
      <c r="A23" s="202">
        <v>2023</v>
      </c>
      <c r="B23" s="203" t="s">
        <v>43</v>
      </c>
      <c r="C23" s="204" t="s">
        <v>43</v>
      </c>
      <c r="D23" s="203" t="s">
        <v>400</v>
      </c>
      <c r="E23" s="205">
        <v>14130</v>
      </c>
    </row>
    <row r="24" spans="1:5" x14ac:dyDescent="0.25">
      <c r="A24" s="202">
        <v>2023</v>
      </c>
      <c r="B24" s="203" t="s">
        <v>45</v>
      </c>
      <c r="C24" s="204" t="s">
        <v>45</v>
      </c>
      <c r="D24" s="203" t="s">
        <v>401</v>
      </c>
      <c r="E24" s="205">
        <v>875</v>
      </c>
    </row>
    <row r="25" spans="1:5" x14ac:dyDescent="0.25">
      <c r="A25" s="202">
        <v>2023</v>
      </c>
      <c r="B25" s="203" t="s">
        <v>46</v>
      </c>
      <c r="C25" s="204" t="s">
        <v>46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47</v>
      </c>
      <c r="C26" s="204" t="s">
        <v>47</v>
      </c>
      <c r="D26" s="203" t="s">
        <v>402</v>
      </c>
      <c r="E26" s="205">
        <v>1876</v>
      </c>
    </row>
    <row r="27" spans="1:5" x14ac:dyDescent="0.25">
      <c r="A27" s="202">
        <v>2023</v>
      </c>
      <c r="B27" s="203" t="s">
        <v>48</v>
      </c>
      <c r="C27" s="204" t="s">
        <v>48</v>
      </c>
      <c r="D27" s="203" t="s">
        <v>403</v>
      </c>
      <c r="E27" s="205">
        <v>4343</v>
      </c>
    </row>
    <row r="28" spans="1:5" x14ac:dyDescent="0.25">
      <c r="A28" s="202">
        <v>2023</v>
      </c>
      <c r="B28" s="203" t="s">
        <v>49</v>
      </c>
      <c r="C28" s="204" t="s">
        <v>49</v>
      </c>
      <c r="D28" s="203" t="s">
        <v>404</v>
      </c>
      <c r="E28" s="205">
        <v>647</v>
      </c>
    </row>
    <row r="29" spans="1:5" x14ac:dyDescent="0.25">
      <c r="A29" s="202">
        <v>2023</v>
      </c>
      <c r="B29" s="203" t="s">
        <v>50</v>
      </c>
      <c r="C29" s="204" t="s">
        <v>50</v>
      </c>
      <c r="D29" s="203" t="s">
        <v>405</v>
      </c>
      <c r="E29" s="205">
        <v>7240</v>
      </c>
    </row>
    <row r="30" spans="1:5" x14ac:dyDescent="0.25">
      <c r="A30" s="202">
        <v>2023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2023</v>
      </c>
      <c r="B31" s="203" t="s">
        <v>52</v>
      </c>
      <c r="C31" s="204" t="s">
        <v>52</v>
      </c>
      <c r="D31" s="203" t="s">
        <v>407</v>
      </c>
      <c r="E31" s="205">
        <v>1554</v>
      </c>
    </row>
    <row r="32" spans="1:5" x14ac:dyDescent="0.25">
      <c r="A32" s="202">
        <v>2023</v>
      </c>
      <c r="B32" s="203" t="s">
        <v>53</v>
      </c>
      <c r="C32" s="204" t="s">
        <v>53</v>
      </c>
      <c r="D32" s="203" t="s">
        <v>408</v>
      </c>
      <c r="E32" s="205">
        <v>8696</v>
      </c>
    </row>
    <row r="33" spans="1:5" x14ac:dyDescent="0.25">
      <c r="A33" s="202">
        <v>2023</v>
      </c>
      <c r="B33" s="203" t="s">
        <v>55</v>
      </c>
      <c r="C33" s="204" t="s">
        <v>55</v>
      </c>
      <c r="D33" s="203" t="s">
        <v>410</v>
      </c>
      <c r="E33" s="205">
        <v>7414</v>
      </c>
    </row>
    <row r="34" spans="1:5" x14ac:dyDescent="0.25">
      <c r="A34" s="202">
        <v>2023</v>
      </c>
      <c r="B34" s="203" t="s">
        <v>56</v>
      </c>
      <c r="C34" s="204" t="s">
        <v>56</v>
      </c>
      <c r="D34" s="203" t="s">
        <v>411</v>
      </c>
      <c r="E34" s="205">
        <v>1113</v>
      </c>
    </row>
    <row r="35" spans="1:5" x14ac:dyDescent="0.25">
      <c r="A35" s="202">
        <v>2023</v>
      </c>
      <c r="B35" s="203" t="s">
        <v>57</v>
      </c>
      <c r="C35" s="204" t="s">
        <v>57</v>
      </c>
      <c r="D35" s="203" t="s">
        <v>412</v>
      </c>
      <c r="E35" s="205">
        <v>2718</v>
      </c>
    </row>
    <row r="36" spans="1:5" x14ac:dyDescent="0.25">
      <c r="A36" s="202">
        <v>2023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2023</v>
      </c>
      <c r="B37" s="203" t="s">
        <v>59</v>
      </c>
      <c r="C37" s="204" t="s">
        <v>59</v>
      </c>
      <c r="D37" s="203" t="s">
        <v>414</v>
      </c>
      <c r="E37" s="205">
        <v>1032</v>
      </c>
    </row>
    <row r="38" spans="1:5" x14ac:dyDescent="0.25">
      <c r="A38" s="202">
        <v>2023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2023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64</v>
      </c>
      <c r="C40" s="204" t="s">
        <v>64</v>
      </c>
      <c r="D40" s="203" t="s">
        <v>417</v>
      </c>
      <c r="E40" s="205">
        <v>2579</v>
      </c>
    </row>
    <row r="41" spans="1:5" x14ac:dyDescent="0.25">
      <c r="A41" s="202">
        <v>2023</v>
      </c>
      <c r="B41" s="203" t="s">
        <v>62</v>
      </c>
      <c r="C41" s="204" t="s">
        <v>62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65</v>
      </c>
      <c r="C42" s="204" t="s">
        <v>65</v>
      </c>
      <c r="D42" s="203" t="s">
        <v>418</v>
      </c>
      <c r="E42" s="205">
        <v>6680</v>
      </c>
    </row>
    <row r="43" spans="1:5" x14ac:dyDescent="0.25">
      <c r="A43" s="202">
        <v>2023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2023</v>
      </c>
      <c r="B44" s="203" t="s">
        <v>67</v>
      </c>
      <c r="C44" s="204" t="s">
        <v>67</v>
      </c>
      <c r="D44" s="203" t="s">
        <v>420</v>
      </c>
      <c r="E44" s="205">
        <v>2642</v>
      </c>
    </row>
    <row r="45" spans="1:5" x14ac:dyDescent="0.25">
      <c r="A45" s="202">
        <v>2023</v>
      </c>
      <c r="B45" s="203" t="s">
        <v>68</v>
      </c>
      <c r="C45" s="204" t="s">
        <v>68</v>
      </c>
      <c r="D45" s="203" t="s">
        <v>421</v>
      </c>
      <c r="E45" s="205">
        <v>2773</v>
      </c>
    </row>
    <row r="46" spans="1:5" x14ac:dyDescent="0.25">
      <c r="A46" s="202">
        <v>2023</v>
      </c>
      <c r="B46" s="203" t="s">
        <v>69</v>
      </c>
      <c r="C46" s="204" t="s">
        <v>69</v>
      </c>
      <c r="D46" s="203" t="s">
        <v>422</v>
      </c>
      <c r="E46" s="205">
        <v>5409</v>
      </c>
    </row>
    <row r="47" spans="1:5" x14ac:dyDescent="0.25">
      <c r="A47" s="202">
        <v>2023</v>
      </c>
      <c r="B47" s="203" t="s">
        <v>70</v>
      </c>
      <c r="C47" s="204" t="s">
        <v>70</v>
      </c>
      <c r="D47" s="203" t="s">
        <v>423</v>
      </c>
      <c r="E47" s="205">
        <v>105712</v>
      </c>
    </row>
    <row r="48" spans="1:5" x14ac:dyDescent="0.25">
      <c r="A48" s="202">
        <v>2023</v>
      </c>
      <c r="B48" s="203" t="s">
        <v>71</v>
      </c>
      <c r="C48" s="204" t="s">
        <v>71</v>
      </c>
      <c r="D48" s="203" t="s">
        <v>424</v>
      </c>
      <c r="E48" s="205">
        <v>1990</v>
      </c>
    </row>
    <row r="49" spans="1:5" x14ac:dyDescent="0.25">
      <c r="A49" s="202">
        <v>2023</v>
      </c>
      <c r="B49" s="203" t="s">
        <v>72</v>
      </c>
      <c r="C49" s="204" t="s">
        <v>72</v>
      </c>
      <c r="D49" s="203" t="s">
        <v>425</v>
      </c>
      <c r="E49" s="205">
        <v>1033</v>
      </c>
    </row>
    <row r="50" spans="1:5" x14ac:dyDescent="0.25">
      <c r="A50" s="202">
        <v>2023</v>
      </c>
      <c r="B50" s="203" t="s">
        <v>76</v>
      </c>
      <c r="C50" s="204" t="s">
        <v>76</v>
      </c>
      <c r="D50" s="203" t="s">
        <v>429</v>
      </c>
      <c r="E50" s="205">
        <v>2693</v>
      </c>
    </row>
    <row r="51" spans="1:5" x14ac:dyDescent="0.25">
      <c r="A51" s="202">
        <v>2023</v>
      </c>
      <c r="B51" s="203" t="s">
        <v>74</v>
      </c>
      <c r="C51" s="204" t="s">
        <v>74</v>
      </c>
      <c r="D51" s="203" t="s">
        <v>427</v>
      </c>
      <c r="E51" s="205">
        <v>979</v>
      </c>
    </row>
    <row r="52" spans="1:5" x14ac:dyDescent="0.25">
      <c r="A52" s="202">
        <v>2023</v>
      </c>
      <c r="B52" s="203" t="s">
        <v>75</v>
      </c>
      <c r="C52" s="204" t="s">
        <v>75</v>
      </c>
      <c r="D52" s="203" t="s">
        <v>428</v>
      </c>
      <c r="E52" s="205">
        <v>8811</v>
      </c>
    </row>
    <row r="53" spans="1:5" x14ac:dyDescent="0.25">
      <c r="A53" s="202">
        <v>2023</v>
      </c>
      <c r="B53" s="203" t="s">
        <v>77</v>
      </c>
      <c r="C53" s="204" t="s">
        <v>77</v>
      </c>
      <c r="D53" s="203" t="s">
        <v>430</v>
      </c>
      <c r="E53" s="205">
        <v>1301</v>
      </c>
    </row>
    <row r="54" spans="1:5" x14ac:dyDescent="0.25">
      <c r="A54" s="202">
        <v>2023</v>
      </c>
      <c r="B54" s="203" t="s">
        <v>73</v>
      </c>
      <c r="C54" s="204" t="s">
        <v>73</v>
      </c>
      <c r="D54" s="203" t="s">
        <v>426</v>
      </c>
      <c r="E54" s="205">
        <v>2553</v>
      </c>
    </row>
    <row r="55" spans="1:5" x14ac:dyDescent="0.25">
      <c r="A55" s="202">
        <v>2023</v>
      </c>
      <c r="B55" s="203" t="s">
        <v>78</v>
      </c>
      <c r="C55" s="204" t="s">
        <v>78</v>
      </c>
      <c r="D55" s="203" t="s">
        <v>431</v>
      </c>
      <c r="E55" s="205">
        <v>108</v>
      </c>
    </row>
    <row r="56" spans="1:5" x14ac:dyDescent="0.25">
      <c r="A56" s="202">
        <v>2023</v>
      </c>
      <c r="B56" s="203" t="s">
        <v>230</v>
      </c>
      <c r="C56" s="204" t="s">
        <v>230</v>
      </c>
      <c r="D56" s="203" t="s">
        <v>580</v>
      </c>
      <c r="E56" s="205">
        <v>4026</v>
      </c>
    </row>
    <row r="57" spans="1:5" x14ac:dyDescent="0.25">
      <c r="A57" s="202">
        <v>2023</v>
      </c>
      <c r="B57" s="203" t="s">
        <v>79</v>
      </c>
      <c r="C57" s="204" t="s">
        <v>79</v>
      </c>
      <c r="D57" s="203" t="s">
        <v>432</v>
      </c>
      <c r="E57" s="205">
        <v>2471</v>
      </c>
    </row>
    <row r="58" spans="1:5" x14ac:dyDescent="0.25">
      <c r="A58" s="202">
        <v>2023</v>
      </c>
      <c r="B58" s="203" t="s">
        <v>80</v>
      </c>
      <c r="C58" s="204" t="s">
        <v>80</v>
      </c>
      <c r="D58" s="203" t="s">
        <v>433</v>
      </c>
      <c r="E58" s="205">
        <v>2542</v>
      </c>
    </row>
    <row r="59" spans="1:5" x14ac:dyDescent="0.25">
      <c r="A59" s="202">
        <v>2023</v>
      </c>
      <c r="B59" s="203" t="s">
        <v>81</v>
      </c>
      <c r="C59" s="204" t="s">
        <v>81</v>
      </c>
      <c r="D59" s="203" t="s">
        <v>434</v>
      </c>
      <c r="E59" s="205">
        <v>1628</v>
      </c>
    </row>
    <row r="60" spans="1:5" x14ac:dyDescent="0.25">
      <c r="A60" s="202">
        <v>2023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2023</v>
      </c>
      <c r="B61" s="203" t="s">
        <v>83</v>
      </c>
      <c r="C61" s="204" t="s">
        <v>83</v>
      </c>
      <c r="D61" s="203" t="s">
        <v>436</v>
      </c>
      <c r="E61" s="205">
        <v>2786</v>
      </c>
    </row>
    <row r="62" spans="1:5" x14ac:dyDescent="0.25">
      <c r="A62" s="202">
        <v>2023</v>
      </c>
      <c r="B62" s="203" t="s">
        <v>84</v>
      </c>
      <c r="C62" s="204" t="s">
        <v>84</v>
      </c>
      <c r="D62" s="203" t="s">
        <v>437</v>
      </c>
      <c r="E62" s="205">
        <v>8844</v>
      </c>
    </row>
    <row r="63" spans="1:5" x14ac:dyDescent="0.25">
      <c r="A63" s="202">
        <v>2023</v>
      </c>
      <c r="B63" s="203" t="s">
        <v>85</v>
      </c>
      <c r="C63" s="204" t="s">
        <v>85</v>
      </c>
      <c r="D63" s="203" t="s">
        <v>438</v>
      </c>
      <c r="E63" s="205">
        <v>5715</v>
      </c>
    </row>
    <row r="64" spans="1:5" x14ac:dyDescent="0.25">
      <c r="A64" s="202">
        <v>2023</v>
      </c>
      <c r="B64" s="203" t="s">
        <v>86</v>
      </c>
      <c r="C64" s="204" t="s">
        <v>86</v>
      </c>
      <c r="D64" s="203" t="s">
        <v>439</v>
      </c>
      <c r="E64" s="205">
        <v>2994</v>
      </c>
    </row>
    <row r="65" spans="1:5" x14ac:dyDescent="0.25">
      <c r="A65" s="202">
        <v>2023</v>
      </c>
      <c r="B65" s="203" t="s">
        <v>87</v>
      </c>
      <c r="C65" s="204" t="s">
        <v>87</v>
      </c>
      <c r="D65" s="203" t="s">
        <v>440</v>
      </c>
      <c r="E65" s="205">
        <v>1509</v>
      </c>
    </row>
    <row r="66" spans="1:5" x14ac:dyDescent="0.25">
      <c r="A66" s="202">
        <v>2023</v>
      </c>
      <c r="B66" s="203" t="s">
        <v>150</v>
      </c>
      <c r="C66" s="204" t="s">
        <v>150</v>
      </c>
      <c r="D66" s="203" t="s">
        <v>502</v>
      </c>
      <c r="E66" s="205">
        <v>3513</v>
      </c>
    </row>
    <row r="67" spans="1:5" x14ac:dyDescent="0.25">
      <c r="A67" s="202">
        <v>2023</v>
      </c>
      <c r="B67" s="203" t="s">
        <v>88</v>
      </c>
      <c r="C67" s="204" t="s">
        <v>88</v>
      </c>
      <c r="D67" s="203" t="s">
        <v>441</v>
      </c>
      <c r="E67" s="205">
        <v>13614</v>
      </c>
    </row>
    <row r="68" spans="1:5" x14ac:dyDescent="0.25">
      <c r="A68" s="202">
        <v>2023</v>
      </c>
      <c r="B68" s="203" t="s">
        <v>89</v>
      </c>
      <c r="C68" s="204" t="s">
        <v>89</v>
      </c>
      <c r="D68" s="203" t="s">
        <v>442</v>
      </c>
      <c r="E68" s="205">
        <v>2554</v>
      </c>
    </row>
    <row r="69" spans="1:5" x14ac:dyDescent="0.25">
      <c r="A69" s="202">
        <v>2023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2023</v>
      </c>
      <c r="B70" s="203" t="s">
        <v>91</v>
      </c>
      <c r="C70" s="204" t="s">
        <v>91</v>
      </c>
      <c r="D70" s="203" t="s">
        <v>444</v>
      </c>
      <c r="E70" s="205">
        <v>4720</v>
      </c>
    </row>
    <row r="71" spans="1:5" x14ac:dyDescent="0.25">
      <c r="A71" s="202">
        <v>2023</v>
      </c>
      <c r="B71" s="203" t="s">
        <v>92</v>
      </c>
      <c r="C71" s="204" t="s">
        <v>92</v>
      </c>
      <c r="D71" s="203" t="s">
        <v>445</v>
      </c>
      <c r="E71" s="205">
        <v>30697</v>
      </c>
    </row>
    <row r="72" spans="1:5" x14ac:dyDescent="0.25">
      <c r="A72" s="202">
        <v>2023</v>
      </c>
      <c r="B72" s="203" t="s">
        <v>93</v>
      </c>
      <c r="C72" s="204" t="s">
        <v>93</v>
      </c>
      <c r="D72" s="203" t="s">
        <v>446</v>
      </c>
      <c r="E72" s="205">
        <v>0</v>
      </c>
    </row>
    <row r="73" spans="1:5" x14ac:dyDescent="0.25">
      <c r="A73" s="202">
        <v>2023</v>
      </c>
      <c r="B73" s="203" t="s">
        <v>94</v>
      </c>
      <c r="C73" s="204" t="s">
        <v>94</v>
      </c>
      <c r="D73" s="203" t="s">
        <v>447</v>
      </c>
      <c r="E73" s="205">
        <v>1104</v>
      </c>
    </row>
    <row r="74" spans="1:5" x14ac:dyDescent="0.25">
      <c r="A74" s="202">
        <v>2023</v>
      </c>
      <c r="B74" s="203" t="s">
        <v>95</v>
      </c>
      <c r="C74" s="204" t="s">
        <v>95</v>
      </c>
      <c r="D74" s="203" t="s">
        <v>448</v>
      </c>
      <c r="E74" s="205">
        <v>1675</v>
      </c>
    </row>
    <row r="75" spans="1:5" x14ac:dyDescent="0.25">
      <c r="A75" s="202">
        <v>2023</v>
      </c>
      <c r="B75" s="203" t="s">
        <v>96</v>
      </c>
      <c r="C75" s="204" t="s">
        <v>96</v>
      </c>
      <c r="D75" s="203" t="s">
        <v>449</v>
      </c>
      <c r="E75" s="205">
        <v>2036</v>
      </c>
    </row>
    <row r="76" spans="1:5" x14ac:dyDescent="0.25">
      <c r="A76" s="202">
        <v>2023</v>
      </c>
      <c r="B76" s="203" t="s">
        <v>97</v>
      </c>
      <c r="C76" s="204" t="s">
        <v>97</v>
      </c>
      <c r="D76" s="203" t="s">
        <v>450</v>
      </c>
      <c r="E76" s="205">
        <v>2089</v>
      </c>
    </row>
    <row r="77" spans="1:5" x14ac:dyDescent="0.25">
      <c r="A77" s="202">
        <v>2023</v>
      </c>
      <c r="B77" s="203" t="s">
        <v>98</v>
      </c>
      <c r="C77" s="204" t="s">
        <v>98</v>
      </c>
      <c r="D77" s="203" t="s">
        <v>451</v>
      </c>
      <c r="E77" s="205">
        <v>33028</v>
      </c>
    </row>
    <row r="78" spans="1:5" x14ac:dyDescent="0.25">
      <c r="A78" s="202">
        <v>2023</v>
      </c>
      <c r="B78" s="203" t="s">
        <v>99</v>
      </c>
      <c r="C78" s="204" t="s">
        <v>99</v>
      </c>
      <c r="D78" s="203" t="s">
        <v>452</v>
      </c>
      <c r="E78" s="205">
        <v>3215</v>
      </c>
    </row>
    <row r="79" spans="1:5" x14ac:dyDescent="0.25">
      <c r="A79" s="202">
        <v>2023</v>
      </c>
      <c r="B79" s="203" t="s">
        <v>100</v>
      </c>
      <c r="C79" s="204" t="s">
        <v>100</v>
      </c>
      <c r="D79" s="203" t="s">
        <v>453</v>
      </c>
      <c r="E79" s="205">
        <v>30114</v>
      </c>
    </row>
    <row r="80" spans="1:5" x14ac:dyDescent="0.25">
      <c r="A80" s="202">
        <v>2023</v>
      </c>
      <c r="B80" s="203" t="s">
        <v>101</v>
      </c>
      <c r="C80" s="204" t="s">
        <v>101</v>
      </c>
      <c r="D80" s="203" t="s">
        <v>454</v>
      </c>
      <c r="E80" s="205">
        <v>1062</v>
      </c>
    </row>
    <row r="81" spans="1:5" x14ac:dyDescent="0.25">
      <c r="A81" s="202">
        <v>2023</v>
      </c>
      <c r="B81" s="203" t="s">
        <v>102</v>
      </c>
      <c r="C81" s="204" t="s">
        <v>102</v>
      </c>
      <c r="D81" s="203" t="s">
        <v>455</v>
      </c>
      <c r="E81" s="205">
        <v>70714</v>
      </c>
    </row>
    <row r="82" spans="1:5" x14ac:dyDescent="0.25">
      <c r="A82" s="202">
        <v>2023</v>
      </c>
      <c r="B82" s="203" t="s">
        <v>103</v>
      </c>
      <c r="C82" s="204" t="s">
        <v>103</v>
      </c>
      <c r="D82" s="203" t="s">
        <v>456</v>
      </c>
      <c r="E82" s="205">
        <v>4101</v>
      </c>
    </row>
    <row r="83" spans="1:5" x14ac:dyDescent="0.25">
      <c r="A83" s="202">
        <v>2023</v>
      </c>
      <c r="B83" s="203" t="s">
        <v>104</v>
      </c>
      <c r="C83" s="204" t="s">
        <v>104</v>
      </c>
      <c r="D83" s="203" t="s">
        <v>457</v>
      </c>
      <c r="E83" s="205">
        <v>4800</v>
      </c>
    </row>
    <row r="84" spans="1:5" x14ac:dyDescent="0.25">
      <c r="A84" s="202">
        <v>2023</v>
      </c>
      <c r="B84" s="203" t="s">
        <v>105</v>
      </c>
      <c r="C84" s="204" t="s">
        <v>105</v>
      </c>
      <c r="D84" s="203" t="s">
        <v>458</v>
      </c>
      <c r="E84" s="205">
        <v>1663</v>
      </c>
    </row>
    <row r="85" spans="1:5" x14ac:dyDescent="0.25">
      <c r="A85" s="202">
        <v>2023</v>
      </c>
      <c r="B85" s="203" t="s">
        <v>106</v>
      </c>
      <c r="C85" s="204" t="s">
        <v>106</v>
      </c>
      <c r="D85" s="203" t="s">
        <v>459</v>
      </c>
      <c r="E85" s="205">
        <v>1951</v>
      </c>
    </row>
    <row r="86" spans="1:5" x14ac:dyDescent="0.25">
      <c r="A86" s="202">
        <v>2023</v>
      </c>
      <c r="B86" s="203" t="s">
        <v>107</v>
      </c>
      <c r="C86" s="204" t="s">
        <v>107</v>
      </c>
      <c r="D86" s="203" t="s">
        <v>460</v>
      </c>
      <c r="E86" s="205">
        <v>3230</v>
      </c>
    </row>
    <row r="87" spans="1:5" x14ac:dyDescent="0.25">
      <c r="A87" s="202">
        <v>2023</v>
      </c>
      <c r="B87" s="203" t="s">
        <v>108</v>
      </c>
      <c r="C87" s="204" t="s">
        <v>108</v>
      </c>
      <c r="D87" s="203" t="s">
        <v>461</v>
      </c>
      <c r="E87" s="205">
        <v>102931</v>
      </c>
    </row>
    <row r="88" spans="1:5" x14ac:dyDescent="0.25">
      <c r="A88" s="202">
        <v>2023</v>
      </c>
      <c r="B88" s="203" t="s">
        <v>109</v>
      </c>
      <c r="C88" s="204" t="s">
        <v>109</v>
      </c>
      <c r="D88" s="203" t="s">
        <v>462</v>
      </c>
      <c r="E88" s="205">
        <v>1335</v>
      </c>
    </row>
    <row r="89" spans="1:5" x14ac:dyDescent="0.25">
      <c r="A89" s="202">
        <v>2023</v>
      </c>
      <c r="B89" s="203" t="s">
        <v>110</v>
      </c>
      <c r="C89" s="204" t="s">
        <v>110</v>
      </c>
      <c r="D89" s="203" t="s">
        <v>463</v>
      </c>
      <c r="E89" s="205">
        <v>4276</v>
      </c>
    </row>
    <row r="90" spans="1:5" x14ac:dyDescent="0.25">
      <c r="A90" s="202">
        <v>2023</v>
      </c>
      <c r="B90" s="203" t="s">
        <v>111</v>
      </c>
      <c r="C90" s="204" t="s">
        <v>111</v>
      </c>
      <c r="D90" s="203" t="s">
        <v>464</v>
      </c>
      <c r="E90" s="205">
        <v>40440</v>
      </c>
    </row>
    <row r="91" spans="1:5" x14ac:dyDescent="0.25">
      <c r="A91" s="202">
        <v>2023</v>
      </c>
      <c r="B91" s="203" t="s">
        <v>112</v>
      </c>
      <c r="C91" s="204" t="s">
        <v>112</v>
      </c>
      <c r="D91" s="203" t="s">
        <v>465</v>
      </c>
      <c r="E91" s="205">
        <v>2930</v>
      </c>
    </row>
    <row r="92" spans="1:5" x14ac:dyDescent="0.25">
      <c r="A92" s="202">
        <v>2023</v>
      </c>
      <c r="B92" s="203" t="s">
        <v>114</v>
      </c>
      <c r="C92" s="204" t="s">
        <v>114</v>
      </c>
      <c r="D92" s="203" t="s">
        <v>467</v>
      </c>
      <c r="E92" s="205">
        <v>1163</v>
      </c>
    </row>
    <row r="93" spans="1:5" x14ac:dyDescent="0.25">
      <c r="A93" s="202">
        <v>2023</v>
      </c>
      <c r="B93" s="203" t="s">
        <v>116</v>
      </c>
      <c r="C93" s="204" t="s">
        <v>116</v>
      </c>
      <c r="D93" s="203" t="s">
        <v>469</v>
      </c>
      <c r="E93" s="205">
        <v>3973</v>
      </c>
    </row>
    <row r="94" spans="1:5" x14ac:dyDescent="0.25">
      <c r="A94" s="202">
        <v>2023</v>
      </c>
      <c r="B94" s="203" t="s">
        <v>117</v>
      </c>
      <c r="C94" s="204" t="s">
        <v>117</v>
      </c>
      <c r="D94" s="203" t="s">
        <v>470</v>
      </c>
      <c r="E94" s="205">
        <v>1108</v>
      </c>
    </row>
    <row r="95" spans="1:5" x14ac:dyDescent="0.25">
      <c r="A95" s="202">
        <v>2023</v>
      </c>
      <c r="B95" s="203" t="s">
        <v>118</v>
      </c>
      <c r="C95" s="204" t="s">
        <v>118</v>
      </c>
      <c r="D95" s="203" t="s">
        <v>471</v>
      </c>
      <c r="E95" s="205">
        <v>0</v>
      </c>
    </row>
    <row r="96" spans="1:5" x14ac:dyDescent="0.25">
      <c r="A96" s="202">
        <v>2023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2023</v>
      </c>
      <c r="B97" s="203" t="s">
        <v>196</v>
      </c>
      <c r="C97" s="204" t="s">
        <v>196</v>
      </c>
      <c r="D97" s="203" t="s">
        <v>546</v>
      </c>
      <c r="E97" s="205">
        <v>4121</v>
      </c>
    </row>
    <row r="98" spans="1:5" x14ac:dyDescent="0.25">
      <c r="A98" s="202">
        <v>2023</v>
      </c>
      <c r="B98" s="203" t="s">
        <v>322</v>
      </c>
      <c r="C98" s="204" t="s">
        <v>322</v>
      </c>
      <c r="D98" s="203" t="s">
        <v>665</v>
      </c>
      <c r="E98" s="205">
        <v>2339</v>
      </c>
    </row>
    <row r="99" spans="1:5" x14ac:dyDescent="0.25">
      <c r="A99" s="202">
        <v>2023</v>
      </c>
      <c r="B99" s="203" t="s">
        <v>120</v>
      </c>
      <c r="C99" s="204" t="s">
        <v>120</v>
      </c>
      <c r="D99" s="203" t="s">
        <v>473</v>
      </c>
      <c r="E99" s="205">
        <v>2885</v>
      </c>
    </row>
    <row r="100" spans="1:5" x14ac:dyDescent="0.25">
      <c r="A100" s="202">
        <v>2023</v>
      </c>
      <c r="B100" s="203" t="s">
        <v>121</v>
      </c>
      <c r="C100" s="204" t="s">
        <v>121</v>
      </c>
      <c r="D100" s="203" t="s">
        <v>474</v>
      </c>
      <c r="E100" s="205">
        <v>1840</v>
      </c>
    </row>
    <row r="101" spans="1:5" x14ac:dyDescent="0.25">
      <c r="A101" s="202">
        <v>2023</v>
      </c>
      <c r="B101" s="203" t="s">
        <v>119</v>
      </c>
      <c r="C101" s="204" t="s">
        <v>119</v>
      </c>
      <c r="D101" s="203" t="s">
        <v>472</v>
      </c>
      <c r="E101" s="205">
        <v>3297</v>
      </c>
    </row>
    <row r="102" spans="1:5" x14ac:dyDescent="0.25">
      <c r="A102" s="202">
        <v>2023</v>
      </c>
      <c r="B102" s="203" t="s">
        <v>54</v>
      </c>
      <c r="C102" s="204" t="s">
        <v>54</v>
      </c>
      <c r="D102" s="203" t="s">
        <v>409</v>
      </c>
      <c r="E102" s="205">
        <v>2253</v>
      </c>
    </row>
    <row r="103" spans="1:5" x14ac:dyDescent="0.25">
      <c r="A103" s="202">
        <v>2023</v>
      </c>
      <c r="B103" s="203" t="s">
        <v>123</v>
      </c>
      <c r="C103" s="204" t="s">
        <v>123</v>
      </c>
      <c r="D103" s="203" t="s">
        <v>476</v>
      </c>
      <c r="E103" s="205">
        <v>0</v>
      </c>
    </row>
    <row r="104" spans="1:5" x14ac:dyDescent="0.25">
      <c r="A104" s="202">
        <v>2023</v>
      </c>
      <c r="B104" s="203" t="s">
        <v>124</v>
      </c>
      <c r="C104" s="204" t="s">
        <v>124</v>
      </c>
      <c r="D104" s="203" t="s">
        <v>477</v>
      </c>
      <c r="E104" s="205">
        <v>7854</v>
      </c>
    </row>
    <row r="105" spans="1:5" x14ac:dyDescent="0.25">
      <c r="A105" s="202">
        <v>2023</v>
      </c>
      <c r="B105" s="203" t="s">
        <v>125</v>
      </c>
      <c r="C105" s="204" t="s">
        <v>125</v>
      </c>
      <c r="D105" s="203" t="s">
        <v>478</v>
      </c>
      <c r="E105" s="205">
        <v>2134</v>
      </c>
    </row>
    <row r="106" spans="1:5" x14ac:dyDescent="0.25">
      <c r="A106" s="202">
        <v>2023</v>
      </c>
      <c r="B106" s="203" t="s">
        <v>126</v>
      </c>
      <c r="C106" s="204" t="s">
        <v>126</v>
      </c>
      <c r="D106" s="203" t="s">
        <v>479</v>
      </c>
      <c r="E106" s="205">
        <v>1433</v>
      </c>
    </row>
    <row r="107" spans="1:5" x14ac:dyDescent="0.25">
      <c r="A107" s="202">
        <v>2023</v>
      </c>
      <c r="B107" s="203" t="s">
        <v>127</v>
      </c>
      <c r="C107" s="204" t="s">
        <v>127</v>
      </c>
      <c r="D107" s="203" t="s">
        <v>480</v>
      </c>
      <c r="E107" s="205">
        <v>2253</v>
      </c>
    </row>
    <row r="108" spans="1:5" x14ac:dyDescent="0.25">
      <c r="A108" s="202">
        <v>2023</v>
      </c>
      <c r="B108" s="203" t="s">
        <v>128</v>
      </c>
      <c r="C108" s="204" t="s">
        <v>128</v>
      </c>
      <c r="D108" s="203" t="s">
        <v>481</v>
      </c>
      <c r="E108" s="205">
        <v>7672</v>
      </c>
    </row>
    <row r="109" spans="1:5" x14ac:dyDescent="0.25">
      <c r="A109" s="202">
        <v>2023</v>
      </c>
      <c r="B109" s="203" t="s">
        <v>129</v>
      </c>
      <c r="C109" s="204" t="s">
        <v>129</v>
      </c>
      <c r="D109" s="203" t="s">
        <v>482</v>
      </c>
      <c r="E109" s="205">
        <v>577</v>
      </c>
    </row>
    <row r="110" spans="1:5" x14ac:dyDescent="0.25">
      <c r="A110" s="202">
        <v>2023</v>
      </c>
      <c r="B110" s="203" t="s">
        <v>130</v>
      </c>
      <c r="C110" s="204" t="s">
        <v>130</v>
      </c>
      <c r="D110" s="203" t="s">
        <v>483</v>
      </c>
      <c r="E110" s="205">
        <v>11011</v>
      </c>
    </row>
    <row r="111" spans="1:5" x14ac:dyDescent="0.25">
      <c r="A111" s="202">
        <v>2023</v>
      </c>
      <c r="B111" s="203" t="s">
        <v>131</v>
      </c>
      <c r="C111" s="204" t="s">
        <v>131</v>
      </c>
      <c r="D111" s="203" t="s">
        <v>484</v>
      </c>
      <c r="E111" s="205">
        <v>10492</v>
      </c>
    </row>
    <row r="112" spans="1:5" x14ac:dyDescent="0.25">
      <c r="A112" s="202">
        <v>2023</v>
      </c>
      <c r="B112" s="203" t="s">
        <v>132</v>
      </c>
      <c r="C112" s="204" t="s">
        <v>132</v>
      </c>
      <c r="D112" s="203" t="s">
        <v>485</v>
      </c>
      <c r="E112" s="205">
        <v>0</v>
      </c>
    </row>
    <row r="113" spans="1:5" x14ac:dyDescent="0.25">
      <c r="A113" s="202">
        <v>2023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2023</v>
      </c>
      <c r="B114" s="203" t="s">
        <v>134</v>
      </c>
      <c r="C114" s="204" t="s">
        <v>134</v>
      </c>
      <c r="D114" s="203" t="s">
        <v>487</v>
      </c>
      <c r="E114" s="205">
        <v>904</v>
      </c>
    </row>
    <row r="115" spans="1:5" x14ac:dyDescent="0.25">
      <c r="A115" s="202">
        <v>2023</v>
      </c>
      <c r="B115" s="203" t="s">
        <v>135</v>
      </c>
      <c r="C115" s="204" t="s">
        <v>135</v>
      </c>
      <c r="D115" s="203" t="s">
        <v>488</v>
      </c>
      <c r="E115" s="205">
        <v>315</v>
      </c>
    </row>
    <row r="116" spans="1:5" x14ac:dyDescent="0.25">
      <c r="A116" s="202">
        <v>2023</v>
      </c>
      <c r="B116" s="203" t="s">
        <v>136</v>
      </c>
      <c r="C116" s="204" t="s">
        <v>136</v>
      </c>
      <c r="D116" s="203" t="s">
        <v>489</v>
      </c>
      <c r="E116" s="205">
        <v>3363</v>
      </c>
    </row>
    <row r="117" spans="1:5" x14ac:dyDescent="0.25">
      <c r="A117" s="202">
        <v>2023</v>
      </c>
      <c r="B117" s="203" t="s">
        <v>137</v>
      </c>
      <c r="C117" s="204" t="s">
        <v>137</v>
      </c>
      <c r="D117" s="203" t="s">
        <v>490</v>
      </c>
      <c r="E117" s="205">
        <v>3101</v>
      </c>
    </row>
    <row r="118" spans="1:5" x14ac:dyDescent="0.25">
      <c r="A118" s="202">
        <v>2023</v>
      </c>
      <c r="B118" s="203" t="s">
        <v>138</v>
      </c>
      <c r="C118" s="204" t="s">
        <v>138</v>
      </c>
      <c r="D118" s="203" t="s">
        <v>491</v>
      </c>
      <c r="E118" s="205">
        <v>2266</v>
      </c>
    </row>
    <row r="119" spans="1:5" x14ac:dyDescent="0.25">
      <c r="A119" s="202">
        <v>2023</v>
      </c>
      <c r="B119" s="203" t="s">
        <v>139</v>
      </c>
      <c r="C119" s="204" t="s">
        <v>139</v>
      </c>
      <c r="D119" s="203" t="s">
        <v>492</v>
      </c>
      <c r="E119" s="205">
        <v>468</v>
      </c>
    </row>
    <row r="120" spans="1:5" x14ac:dyDescent="0.25">
      <c r="A120" s="202">
        <v>2023</v>
      </c>
      <c r="B120" s="203" t="s">
        <v>140</v>
      </c>
      <c r="C120" s="204" t="s">
        <v>140</v>
      </c>
      <c r="D120" s="203" t="s">
        <v>493</v>
      </c>
      <c r="E120" s="205">
        <v>3962</v>
      </c>
    </row>
    <row r="121" spans="1:5" x14ac:dyDescent="0.25">
      <c r="A121" s="202">
        <v>2023</v>
      </c>
      <c r="B121" s="203" t="s">
        <v>141</v>
      </c>
      <c r="C121" s="204" t="s">
        <v>141</v>
      </c>
      <c r="D121" s="203" t="s">
        <v>494</v>
      </c>
      <c r="E121" s="205">
        <v>6591</v>
      </c>
    </row>
    <row r="122" spans="1:5" x14ac:dyDescent="0.25">
      <c r="A122" s="202">
        <v>2023</v>
      </c>
      <c r="B122" s="203" t="s">
        <v>142</v>
      </c>
      <c r="C122" s="204" t="s">
        <v>142</v>
      </c>
      <c r="D122" s="203" t="s">
        <v>495</v>
      </c>
      <c r="E122" s="205">
        <v>1334</v>
      </c>
    </row>
    <row r="123" spans="1:5" x14ac:dyDescent="0.25">
      <c r="A123" s="202">
        <v>2023</v>
      </c>
      <c r="B123" s="203" t="s">
        <v>145</v>
      </c>
      <c r="C123" s="204" t="s">
        <v>145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143</v>
      </c>
      <c r="C124" s="204" t="s">
        <v>143</v>
      </c>
      <c r="D124" s="203" t="s">
        <v>496</v>
      </c>
      <c r="E124" s="205">
        <v>4135</v>
      </c>
    </row>
    <row r="125" spans="1:5" x14ac:dyDescent="0.25">
      <c r="A125" s="202">
        <v>2023</v>
      </c>
      <c r="B125" s="203" t="s">
        <v>172</v>
      </c>
      <c r="C125" s="204" t="s">
        <v>172</v>
      </c>
      <c r="D125" s="203" t="s">
        <v>522</v>
      </c>
      <c r="E125" s="205">
        <v>6601</v>
      </c>
    </row>
    <row r="126" spans="1:5" x14ac:dyDescent="0.25">
      <c r="A126" s="202">
        <v>2023</v>
      </c>
      <c r="B126" s="203" t="s">
        <v>146</v>
      </c>
      <c r="C126" s="204" t="s">
        <v>146</v>
      </c>
      <c r="D126" s="203" t="s">
        <v>498</v>
      </c>
      <c r="E126" s="205">
        <v>4487</v>
      </c>
    </row>
    <row r="127" spans="1:5" x14ac:dyDescent="0.25">
      <c r="A127" s="202">
        <v>2023</v>
      </c>
      <c r="B127" s="203" t="s">
        <v>147</v>
      </c>
      <c r="C127" s="204" t="s">
        <v>147</v>
      </c>
      <c r="D127" s="203" t="s">
        <v>499</v>
      </c>
      <c r="E127" s="205">
        <v>3820</v>
      </c>
    </row>
    <row r="128" spans="1:5" x14ac:dyDescent="0.25">
      <c r="A128" s="202">
        <v>2023</v>
      </c>
      <c r="B128" s="203" t="s">
        <v>148</v>
      </c>
      <c r="C128" s="204" t="s">
        <v>148</v>
      </c>
      <c r="D128" s="203" t="s">
        <v>500</v>
      </c>
      <c r="E128" s="205">
        <v>4347</v>
      </c>
    </row>
    <row r="129" spans="1:5" x14ac:dyDescent="0.25">
      <c r="A129" s="202">
        <v>2023</v>
      </c>
      <c r="B129" s="203" t="s">
        <v>149</v>
      </c>
      <c r="C129" s="204" t="s">
        <v>149</v>
      </c>
      <c r="D129" s="203" t="s">
        <v>501</v>
      </c>
      <c r="E129" s="205">
        <v>89</v>
      </c>
    </row>
    <row r="130" spans="1:5" x14ac:dyDescent="0.25">
      <c r="A130" s="202">
        <v>2023</v>
      </c>
      <c r="B130" s="203" t="s">
        <v>152</v>
      </c>
      <c r="C130" s="204" t="s">
        <v>152</v>
      </c>
      <c r="D130" s="203" t="s">
        <v>503</v>
      </c>
      <c r="E130" s="205">
        <v>2413</v>
      </c>
    </row>
    <row r="131" spans="1:5" x14ac:dyDescent="0.25">
      <c r="A131" s="202">
        <v>2023</v>
      </c>
      <c r="B131" s="203" t="s">
        <v>153</v>
      </c>
      <c r="C131" s="204" t="s">
        <v>153</v>
      </c>
      <c r="D131" s="203" t="s">
        <v>504</v>
      </c>
      <c r="E131" s="205">
        <v>2760</v>
      </c>
    </row>
    <row r="132" spans="1:5" x14ac:dyDescent="0.25">
      <c r="A132" s="202">
        <v>2023</v>
      </c>
      <c r="B132" s="203" t="s">
        <v>154</v>
      </c>
      <c r="C132" s="204" t="s">
        <v>154</v>
      </c>
      <c r="D132" s="203" t="s">
        <v>505</v>
      </c>
      <c r="E132" s="205">
        <v>6347</v>
      </c>
    </row>
    <row r="133" spans="1:5" x14ac:dyDescent="0.25">
      <c r="A133" s="202">
        <v>2023</v>
      </c>
      <c r="B133" s="203" t="s">
        <v>156</v>
      </c>
      <c r="C133" s="204" t="s">
        <v>156</v>
      </c>
      <c r="D133" s="203" t="s">
        <v>506</v>
      </c>
      <c r="E133" s="205">
        <v>78</v>
      </c>
    </row>
    <row r="134" spans="1:5" x14ac:dyDescent="0.25">
      <c r="A134" s="202">
        <v>2023</v>
      </c>
      <c r="B134" s="203" t="s">
        <v>157</v>
      </c>
      <c r="C134" s="204" t="s">
        <v>157</v>
      </c>
      <c r="D134" s="203" t="s">
        <v>507</v>
      </c>
      <c r="E134" s="205">
        <v>4613</v>
      </c>
    </row>
    <row r="135" spans="1:5" x14ac:dyDescent="0.25">
      <c r="A135" s="202">
        <v>2023</v>
      </c>
      <c r="B135" s="203" t="s">
        <v>158</v>
      </c>
      <c r="C135" s="204" t="s">
        <v>158</v>
      </c>
      <c r="D135" s="203" t="s">
        <v>508</v>
      </c>
      <c r="E135" s="205">
        <v>6358</v>
      </c>
    </row>
    <row r="136" spans="1:5" x14ac:dyDescent="0.25">
      <c r="A136" s="202">
        <v>2023</v>
      </c>
      <c r="B136" s="203" t="s">
        <v>159</v>
      </c>
      <c r="C136" s="204" t="s">
        <v>159</v>
      </c>
      <c r="D136" s="203" t="s">
        <v>509</v>
      </c>
      <c r="E136" s="205">
        <v>3027</v>
      </c>
    </row>
    <row r="137" spans="1:5" x14ac:dyDescent="0.25">
      <c r="A137" s="202">
        <v>2023</v>
      </c>
      <c r="B137" s="203" t="s">
        <v>151</v>
      </c>
      <c r="C137" s="204" t="s">
        <v>151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160</v>
      </c>
      <c r="C138" s="204" t="s">
        <v>160</v>
      </c>
      <c r="D138" s="203" t="s">
        <v>510</v>
      </c>
      <c r="E138" s="205">
        <v>0</v>
      </c>
    </row>
    <row r="139" spans="1:5" x14ac:dyDescent="0.25">
      <c r="A139" s="202">
        <v>2023</v>
      </c>
      <c r="B139" s="203" t="s">
        <v>161</v>
      </c>
      <c r="C139" s="204" t="s">
        <v>161</v>
      </c>
      <c r="D139" s="203" t="s">
        <v>511</v>
      </c>
      <c r="E139" s="205">
        <v>2398</v>
      </c>
    </row>
    <row r="140" spans="1:5" x14ac:dyDescent="0.25">
      <c r="A140" s="202">
        <v>2023</v>
      </c>
      <c r="B140" s="203" t="s">
        <v>162</v>
      </c>
      <c r="C140" s="204" t="s">
        <v>162</v>
      </c>
      <c r="D140" s="203" t="s">
        <v>512</v>
      </c>
      <c r="E140" s="205">
        <v>6208</v>
      </c>
    </row>
    <row r="141" spans="1:5" x14ac:dyDescent="0.25">
      <c r="A141" s="202">
        <v>2023</v>
      </c>
      <c r="B141" s="203" t="s">
        <v>163</v>
      </c>
      <c r="C141" s="204" t="s">
        <v>163</v>
      </c>
      <c r="D141" s="203" t="s">
        <v>513</v>
      </c>
      <c r="E141" s="205">
        <v>2430</v>
      </c>
    </row>
    <row r="142" spans="1:5" x14ac:dyDescent="0.25">
      <c r="A142" s="202">
        <v>2023</v>
      </c>
      <c r="B142" s="203" t="s">
        <v>170</v>
      </c>
      <c r="C142" s="204" t="s">
        <v>170</v>
      </c>
      <c r="D142" s="203" t="s">
        <v>520</v>
      </c>
      <c r="E142" s="205">
        <v>3308</v>
      </c>
    </row>
    <row r="143" spans="1:5" x14ac:dyDescent="0.25">
      <c r="A143" s="202">
        <v>2023</v>
      </c>
      <c r="B143" s="203" t="s">
        <v>164</v>
      </c>
      <c r="C143" s="204" t="s">
        <v>164</v>
      </c>
      <c r="D143" s="203" t="s">
        <v>514</v>
      </c>
      <c r="E143" s="205">
        <v>351</v>
      </c>
    </row>
    <row r="144" spans="1:5" x14ac:dyDescent="0.25">
      <c r="A144" s="202">
        <v>2023</v>
      </c>
      <c r="B144" s="203" t="s">
        <v>165</v>
      </c>
      <c r="C144" s="204" t="s">
        <v>165</v>
      </c>
      <c r="D144" s="203" t="s">
        <v>515</v>
      </c>
      <c r="E144" s="205">
        <v>1121</v>
      </c>
    </row>
    <row r="145" spans="1:5" x14ac:dyDescent="0.25">
      <c r="A145" s="202">
        <v>2023</v>
      </c>
      <c r="B145" s="203" t="s">
        <v>166</v>
      </c>
      <c r="C145" s="204" t="s">
        <v>166</v>
      </c>
      <c r="D145" s="203" t="s">
        <v>516</v>
      </c>
      <c r="E145" s="205">
        <v>3355</v>
      </c>
    </row>
    <row r="146" spans="1:5" x14ac:dyDescent="0.25">
      <c r="A146" s="202">
        <v>2023</v>
      </c>
      <c r="B146" s="203" t="s">
        <v>167</v>
      </c>
      <c r="C146" s="204" t="s">
        <v>167</v>
      </c>
      <c r="D146" s="203" t="s">
        <v>517</v>
      </c>
      <c r="E146" s="205">
        <v>147637</v>
      </c>
    </row>
    <row r="147" spans="1:5" x14ac:dyDescent="0.25">
      <c r="A147" s="202">
        <v>2023</v>
      </c>
      <c r="B147" s="203" t="s">
        <v>168</v>
      </c>
      <c r="C147" s="204" t="s">
        <v>168</v>
      </c>
      <c r="D147" s="203" t="s">
        <v>518</v>
      </c>
      <c r="E147" s="205">
        <v>7023</v>
      </c>
    </row>
    <row r="148" spans="1:5" x14ac:dyDescent="0.25">
      <c r="A148" s="202">
        <v>2023</v>
      </c>
      <c r="B148" s="203" t="s">
        <v>169</v>
      </c>
      <c r="C148" s="204" t="s">
        <v>169</v>
      </c>
      <c r="D148" s="203" t="s">
        <v>519</v>
      </c>
      <c r="E148" s="205">
        <v>3037</v>
      </c>
    </row>
    <row r="149" spans="1:5" x14ac:dyDescent="0.25">
      <c r="A149" s="202">
        <v>2023</v>
      </c>
      <c r="B149" s="203" t="s">
        <v>171</v>
      </c>
      <c r="C149" s="204" t="s">
        <v>171</v>
      </c>
      <c r="D149" s="203" t="s">
        <v>521</v>
      </c>
      <c r="E149" s="205">
        <v>1157</v>
      </c>
    </row>
    <row r="150" spans="1:5" x14ac:dyDescent="0.25">
      <c r="A150" s="202">
        <v>2023</v>
      </c>
      <c r="B150" s="203" t="s">
        <v>173</v>
      </c>
      <c r="C150" s="204" t="s">
        <v>173</v>
      </c>
      <c r="D150" s="203" t="s">
        <v>523</v>
      </c>
      <c r="E150" s="205">
        <v>5412</v>
      </c>
    </row>
    <row r="151" spans="1:5" x14ac:dyDescent="0.25">
      <c r="A151" s="202">
        <v>2023</v>
      </c>
      <c r="B151" s="203" t="s">
        <v>174</v>
      </c>
      <c r="C151" s="204" t="s">
        <v>174</v>
      </c>
      <c r="D151" s="203" t="s">
        <v>524</v>
      </c>
      <c r="E151" s="205">
        <v>48176</v>
      </c>
    </row>
    <row r="152" spans="1:5" x14ac:dyDescent="0.25">
      <c r="A152" s="202">
        <v>2023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2023</v>
      </c>
      <c r="B153" s="203" t="s">
        <v>176</v>
      </c>
      <c r="C153" s="204" t="s">
        <v>176</v>
      </c>
      <c r="D153" s="203" t="s">
        <v>526</v>
      </c>
      <c r="E153" s="205">
        <v>1876</v>
      </c>
    </row>
    <row r="154" spans="1:5" x14ac:dyDescent="0.25">
      <c r="A154" s="202">
        <v>2023</v>
      </c>
      <c r="B154" s="203" t="s">
        <v>177</v>
      </c>
      <c r="C154" s="204" t="s">
        <v>177</v>
      </c>
      <c r="D154" s="203" t="s">
        <v>527</v>
      </c>
      <c r="E154" s="205">
        <v>2428</v>
      </c>
    </row>
    <row r="155" spans="1:5" x14ac:dyDescent="0.25">
      <c r="A155" s="202">
        <v>2023</v>
      </c>
      <c r="B155" s="203" t="s">
        <v>178</v>
      </c>
      <c r="C155" s="204" t="s">
        <v>178</v>
      </c>
      <c r="D155" s="203" t="s">
        <v>528</v>
      </c>
      <c r="E155" s="205">
        <v>689</v>
      </c>
    </row>
    <row r="156" spans="1:5" x14ac:dyDescent="0.25">
      <c r="A156" s="202">
        <v>2023</v>
      </c>
      <c r="B156" s="203" t="s">
        <v>179</v>
      </c>
      <c r="C156" s="204" t="s">
        <v>179</v>
      </c>
      <c r="D156" s="203" t="s">
        <v>529</v>
      </c>
      <c r="E156" s="205">
        <v>4655</v>
      </c>
    </row>
    <row r="157" spans="1:5" x14ac:dyDescent="0.25">
      <c r="A157" s="202">
        <v>2023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2023</v>
      </c>
      <c r="B158" s="203" t="s">
        <v>181</v>
      </c>
      <c r="C158" s="204" t="s">
        <v>181</v>
      </c>
      <c r="D158" s="203" t="s">
        <v>531</v>
      </c>
      <c r="E158" s="205">
        <v>3937</v>
      </c>
    </row>
    <row r="159" spans="1:5" x14ac:dyDescent="0.25">
      <c r="A159" s="202">
        <v>2023</v>
      </c>
      <c r="B159" s="203" t="s">
        <v>182</v>
      </c>
      <c r="C159" s="204" t="s">
        <v>182</v>
      </c>
      <c r="D159" s="203" t="s">
        <v>532</v>
      </c>
      <c r="E159" s="205">
        <v>1918</v>
      </c>
    </row>
    <row r="160" spans="1:5" x14ac:dyDescent="0.25">
      <c r="A160" s="202">
        <v>2023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2023</v>
      </c>
      <c r="B161" s="203" t="s">
        <v>185</v>
      </c>
      <c r="C161" s="204" t="s">
        <v>185</v>
      </c>
      <c r="D161" s="203" t="s">
        <v>535</v>
      </c>
      <c r="E161" s="205">
        <v>3642</v>
      </c>
    </row>
    <row r="162" spans="1:5" x14ac:dyDescent="0.25">
      <c r="A162" s="202">
        <v>2023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2023</v>
      </c>
      <c r="B163" s="203" t="s">
        <v>188</v>
      </c>
      <c r="C163" s="204" t="s">
        <v>188</v>
      </c>
      <c r="D163" s="203" t="s">
        <v>538</v>
      </c>
      <c r="E163" s="205">
        <v>61887</v>
      </c>
    </row>
    <row r="164" spans="1:5" x14ac:dyDescent="0.25">
      <c r="A164" s="202">
        <v>2023</v>
      </c>
      <c r="B164" s="203" t="s">
        <v>189</v>
      </c>
      <c r="C164" s="204" t="s">
        <v>189</v>
      </c>
      <c r="D164" s="203" t="s">
        <v>539</v>
      </c>
      <c r="E164" s="205">
        <v>3185</v>
      </c>
    </row>
    <row r="165" spans="1:5" x14ac:dyDescent="0.25">
      <c r="A165" s="202">
        <v>2023</v>
      </c>
      <c r="B165" s="203" t="s">
        <v>190</v>
      </c>
      <c r="C165" s="204" t="s">
        <v>190</v>
      </c>
      <c r="D165" s="203" t="s">
        <v>540</v>
      </c>
      <c r="E165" s="205">
        <v>4228</v>
      </c>
    </row>
    <row r="166" spans="1:5" x14ac:dyDescent="0.25">
      <c r="A166" s="202">
        <v>2023</v>
      </c>
      <c r="B166" s="203" t="s">
        <v>191</v>
      </c>
      <c r="C166" s="204" t="s">
        <v>191</v>
      </c>
      <c r="D166" s="203" t="s">
        <v>541</v>
      </c>
      <c r="E166" s="205">
        <v>571</v>
      </c>
    </row>
    <row r="167" spans="1:5" x14ac:dyDescent="0.25">
      <c r="A167" s="202">
        <v>2023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2023</v>
      </c>
      <c r="B168" s="203" t="s">
        <v>193</v>
      </c>
      <c r="C168" s="204" t="s">
        <v>193</v>
      </c>
      <c r="D168" s="203" t="s">
        <v>543</v>
      </c>
      <c r="E168" s="205">
        <v>3027</v>
      </c>
    </row>
    <row r="169" spans="1:5" x14ac:dyDescent="0.25">
      <c r="A169" s="202">
        <v>2023</v>
      </c>
      <c r="B169" s="203" t="s">
        <v>194</v>
      </c>
      <c r="C169" s="204" t="s">
        <v>194</v>
      </c>
      <c r="D169" s="203" t="s">
        <v>544</v>
      </c>
      <c r="E169" s="205">
        <v>2331</v>
      </c>
    </row>
    <row r="170" spans="1:5" x14ac:dyDescent="0.25">
      <c r="A170" s="202">
        <v>2023</v>
      </c>
      <c r="B170" s="203" t="s">
        <v>195</v>
      </c>
      <c r="C170" s="204" t="s">
        <v>195</v>
      </c>
      <c r="D170" s="203" t="s">
        <v>545</v>
      </c>
      <c r="E170" s="205">
        <v>82</v>
      </c>
    </row>
    <row r="171" spans="1:5" x14ac:dyDescent="0.25">
      <c r="A171" s="202">
        <v>2023</v>
      </c>
      <c r="B171" s="203" t="s">
        <v>197</v>
      </c>
      <c r="C171" s="204" t="s">
        <v>197</v>
      </c>
      <c r="D171" s="203" t="s">
        <v>547</v>
      </c>
      <c r="E171" s="205">
        <v>1477</v>
      </c>
    </row>
    <row r="172" spans="1:5" x14ac:dyDescent="0.25">
      <c r="A172" s="202">
        <v>2023</v>
      </c>
      <c r="B172" s="203" t="s">
        <v>198</v>
      </c>
      <c r="C172" s="204" t="s">
        <v>198</v>
      </c>
      <c r="D172" s="203" t="s">
        <v>548</v>
      </c>
      <c r="E172" s="205">
        <v>1276</v>
      </c>
    </row>
    <row r="173" spans="1:5" x14ac:dyDescent="0.25">
      <c r="A173" s="202">
        <v>2023</v>
      </c>
      <c r="B173" s="203" t="s">
        <v>199</v>
      </c>
      <c r="C173" s="204" t="s">
        <v>199</v>
      </c>
      <c r="D173" s="203" t="s">
        <v>549</v>
      </c>
      <c r="E173" s="205">
        <v>4347</v>
      </c>
    </row>
    <row r="174" spans="1:5" x14ac:dyDescent="0.25">
      <c r="A174" s="202">
        <v>2023</v>
      </c>
      <c r="B174" s="203" t="s">
        <v>200</v>
      </c>
      <c r="C174" s="204" t="s">
        <v>200</v>
      </c>
      <c r="D174" s="203" t="s">
        <v>550</v>
      </c>
      <c r="E174" s="205">
        <v>3674</v>
      </c>
    </row>
    <row r="175" spans="1:5" x14ac:dyDescent="0.25">
      <c r="A175" s="202">
        <v>2023</v>
      </c>
      <c r="B175" s="203" t="s">
        <v>201</v>
      </c>
      <c r="C175" s="204" t="s">
        <v>201</v>
      </c>
      <c r="D175" s="203" t="s">
        <v>551</v>
      </c>
      <c r="E175" s="205">
        <v>1984</v>
      </c>
    </row>
    <row r="176" spans="1:5" x14ac:dyDescent="0.25">
      <c r="A176" s="202">
        <v>2023</v>
      </c>
      <c r="B176" s="203" t="s">
        <v>202</v>
      </c>
      <c r="C176" s="204" t="s">
        <v>202</v>
      </c>
      <c r="D176" s="203" t="s">
        <v>552</v>
      </c>
      <c r="E176" s="205">
        <v>344</v>
      </c>
    </row>
    <row r="177" spans="1:5" x14ac:dyDescent="0.25">
      <c r="A177" s="202">
        <v>2023</v>
      </c>
      <c r="B177" s="203" t="s">
        <v>203</v>
      </c>
      <c r="C177" s="204" t="s">
        <v>203</v>
      </c>
      <c r="D177" s="203" t="s">
        <v>553</v>
      </c>
      <c r="E177" s="205">
        <v>13710</v>
      </c>
    </row>
    <row r="178" spans="1:5" x14ac:dyDescent="0.25">
      <c r="A178" s="202">
        <v>2023</v>
      </c>
      <c r="B178" s="203" t="s">
        <v>204</v>
      </c>
      <c r="C178" s="204" t="s">
        <v>204</v>
      </c>
      <c r="D178" s="203" t="s">
        <v>554</v>
      </c>
      <c r="E178" s="205">
        <v>1358</v>
      </c>
    </row>
    <row r="179" spans="1:5" x14ac:dyDescent="0.25">
      <c r="A179" s="202">
        <v>2023</v>
      </c>
      <c r="B179" s="203" t="s">
        <v>205</v>
      </c>
      <c r="C179" s="204" t="s">
        <v>205</v>
      </c>
      <c r="D179" s="203" t="s">
        <v>555</v>
      </c>
      <c r="E179" s="205">
        <v>57227</v>
      </c>
    </row>
    <row r="180" spans="1:5" x14ac:dyDescent="0.25">
      <c r="A180" s="202">
        <v>2023</v>
      </c>
      <c r="B180" s="203" t="s">
        <v>207</v>
      </c>
      <c r="C180" s="204" t="s">
        <v>207</v>
      </c>
      <c r="D180" s="203" t="s">
        <v>557</v>
      </c>
      <c r="E180" s="205">
        <v>3647</v>
      </c>
    </row>
    <row r="181" spans="1:5" x14ac:dyDescent="0.25">
      <c r="A181" s="202">
        <v>2023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2023</v>
      </c>
      <c r="B182" s="203" t="s">
        <v>212</v>
      </c>
      <c r="C182" s="204" t="s">
        <v>212</v>
      </c>
      <c r="D182" s="203" t="s">
        <v>562</v>
      </c>
      <c r="E182" s="205">
        <v>7560</v>
      </c>
    </row>
    <row r="183" spans="1:5" x14ac:dyDescent="0.25">
      <c r="A183" s="202">
        <v>2023</v>
      </c>
      <c r="B183" s="203" t="s">
        <v>209</v>
      </c>
      <c r="C183" s="204" t="s">
        <v>209</v>
      </c>
      <c r="D183" s="203" t="s">
        <v>559</v>
      </c>
      <c r="E183" s="205">
        <v>5379</v>
      </c>
    </row>
    <row r="184" spans="1:5" x14ac:dyDescent="0.25">
      <c r="A184" s="202">
        <v>2023</v>
      </c>
      <c r="B184" s="203" t="s">
        <v>210</v>
      </c>
      <c r="C184" s="204" t="s">
        <v>210</v>
      </c>
      <c r="D184" s="203" t="s">
        <v>560</v>
      </c>
      <c r="E184" s="205">
        <v>1029</v>
      </c>
    </row>
    <row r="185" spans="1:5" x14ac:dyDescent="0.25">
      <c r="A185" s="202">
        <v>2023</v>
      </c>
      <c r="B185" s="203" t="s">
        <v>211</v>
      </c>
      <c r="C185" s="204" t="s">
        <v>211</v>
      </c>
      <c r="D185" s="203" t="s">
        <v>561</v>
      </c>
      <c r="E185" s="205">
        <v>4601</v>
      </c>
    </row>
    <row r="186" spans="1:5" x14ac:dyDescent="0.25">
      <c r="A186" s="202">
        <v>2023</v>
      </c>
      <c r="B186" s="203" t="s">
        <v>206</v>
      </c>
      <c r="C186" s="204" t="s">
        <v>206</v>
      </c>
      <c r="D186" s="203" t="s">
        <v>556</v>
      </c>
      <c r="E186" s="205">
        <v>0</v>
      </c>
    </row>
    <row r="187" spans="1:5" x14ac:dyDescent="0.25">
      <c r="A187" s="202">
        <v>2023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2023</v>
      </c>
      <c r="B188" s="203" t="s">
        <v>214</v>
      </c>
      <c r="C188" s="204" t="s">
        <v>214</v>
      </c>
      <c r="D188" s="203" t="s">
        <v>564</v>
      </c>
      <c r="E188" s="205">
        <v>4258</v>
      </c>
    </row>
    <row r="189" spans="1:5" x14ac:dyDescent="0.25">
      <c r="A189" s="202">
        <v>2023</v>
      </c>
      <c r="B189" s="203" t="s">
        <v>215</v>
      </c>
      <c r="C189" s="204" t="s">
        <v>215</v>
      </c>
      <c r="D189" s="203" t="s">
        <v>565</v>
      </c>
      <c r="E189" s="205">
        <v>743</v>
      </c>
    </row>
    <row r="190" spans="1:5" x14ac:dyDescent="0.25">
      <c r="A190" s="202">
        <v>2023</v>
      </c>
      <c r="B190" s="203" t="s">
        <v>216</v>
      </c>
      <c r="C190" s="204" t="s">
        <v>216</v>
      </c>
      <c r="D190" s="203" t="s">
        <v>566</v>
      </c>
      <c r="E190" s="205">
        <v>200</v>
      </c>
    </row>
    <row r="191" spans="1:5" x14ac:dyDescent="0.25">
      <c r="A191" s="202">
        <v>2023</v>
      </c>
      <c r="B191" s="203" t="s">
        <v>217</v>
      </c>
      <c r="C191" s="204" t="s">
        <v>217</v>
      </c>
      <c r="D191" s="203" t="s">
        <v>567</v>
      </c>
      <c r="E191" s="205">
        <v>2294</v>
      </c>
    </row>
    <row r="192" spans="1:5" x14ac:dyDescent="0.25">
      <c r="A192" s="202">
        <v>2023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2023</v>
      </c>
      <c r="B193" s="203" t="s">
        <v>219</v>
      </c>
      <c r="C193" s="204" t="s">
        <v>219</v>
      </c>
      <c r="D193" s="203" t="s">
        <v>569</v>
      </c>
      <c r="E193" s="205">
        <v>605</v>
      </c>
    </row>
    <row r="194" spans="1:5" x14ac:dyDescent="0.25">
      <c r="A194" s="202">
        <v>2023</v>
      </c>
      <c r="B194" s="203" t="s">
        <v>220</v>
      </c>
      <c r="C194" s="204" t="s">
        <v>220</v>
      </c>
      <c r="D194" s="203" t="s">
        <v>570</v>
      </c>
      <c r="E194" s="205">
        <v>0</v>
      </c>
    </row>
    <row r="195" spans="1:5" x14ac:dyDescent="0.25">
      <c r="A195" s="202">
        <v>2023</v>
      </c>
      <c r="B195" s="203" t="s">
        <v>221</v>
      </c>
      <c r="C195" s="204" t="s">
        <v>221</v>
      </c>
      <c r="D195" s="203" t="s">
        <v>571</v>
      </c>
      <c r="E195" s="205">
        <v>7084</v>
      </c>
    </row>
    <row r="196" spans="1:5" x14ac:dyDescent="0.25">
      <c r="A196" s="202">
        <v>2023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2023</v>
      </c>
      <c r="B197" s="203" t="s">
        <v>223</v>
      </c>
      <c r="C197" s="204" t="s">
        <v>223</v>
      </c>
      <c r="D197" s="203" t="s">
        <v>573</v>
      </c>
      <c r="E197" s="205">
        <v>10808</v>
      </c>
    </row>
    <row r="198" spans="1:5" x14ac:dyDescent="0.25">
      <c r="A198" s="202">
        <v>2023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2023</v>
      </c>
      <c r="B199" s="203" t="s">
        <v>225</v>
      </c>
      <c r="C199" s="204" t="s">
        <v>225</v>
      </c>
      <c r="D199" s="203" t="s">
        <v>575</v>
      </c>
      <c r="E199" s="205">
        <v>7013</v>
      </c>
    </row>
    <row r="200" spans="1:5" x14ac:dyDescent="0.25">
      <c r="A200" s="202">
        <v>2023</v>
      </c>
      <c r="B200" s="203" t="s">
        <v>227</v>
      </c>
      <c r="C200" s="204" t="s">
        <v>227</v>
      </c>
      <c r="D200" s="203" t="s">
        <v>577</v>
      </c>
      <c r="E200" s="205">
        <v>6291</v>
      </c>
    </row>
    <row r="201" spans="1:5" x14ac:dyDescent="0.25">
      <c r="A201" s="202">
        <v>2023</v>
      </c>
      <c r="B201" s="203" t="s">
        <v>228</v>
      </c>
      <c r="C201" s="204" t="s">
        <v>228</v>
      </c>
      <c r="D201" s="203" t="s">
        <v>578</v>
      </c>
      <c r="E201" s="205">
        <v>2194</v>
      </c>
    </row>
    <row r="202" spans="1:5" x14ac:dyDescent="0.25">
      <c r="A202" s="202">
        <v>2023</v>
      </c>
      <c r="B202" s="203" t="s">
        <v>226</v>
      </c>
      <c r="C202" s="204" t="s">
        <v>226</v>
      </c>
      <c r="D202" s="203" t="s">
        <v>576</v>
      </c>
      <c r="E202" s="205">
        <v>2334</v>
      </c>
    </row>
    <row r="203" spans="1:5" x14ac:dyDescent="0.25">
      <c r="A203" s="202">
        <v>2023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2023</v>
      </c>
      <c r="B204" s="203" t="s">
        <v>144</v>
      </c>
      <c r="C204" s="204" t="s">
        <v>144</v>
      </c>
      <c r="D204" s="203" t="s">
        <v>497</v>
      </c>
      <c r="E204" s="205">
        <v>3500</v>
      </c>
    </row>
    <row r="205" spans="1:5" x14ac:dyDescent="0.25">
      <c r="A205" s="202">
        <v>2023</v>
      </c>
      <c r="B205" s="203" t="s">
        <v>30</v>
      </c>
      <c r="C205" s="204" t="s">
        <v>30</v>
      </c>
      <c r="D205" s="203" t="s">
        <v>390</v>
      </c>
      <c r="E205" s="205">
        <v>2599</v>
      </c>
    </row>
    <row r="206" spans="1:5" x14ac:dyDescent="0.25">
      <c r="A206" s="202">
        <v>2023</v>
      </c>
      <c r="B206" s="203" t="s">
        <v>187</v>
      </c>
      <c r="C206" s="204" t="s">
        <v>187</v>
      </c>
      <c r="D206" s="203" t="s">
        <v>537</v>
      </c>
      <c r="E206" s="205">
        <v>4149</v>
      </c>
    </row>
    <row r="207" spans="1:5" x14ac:dyDescent="0.25">
      <c r="A207" s="202">
        <v>2023</v>
      </c>
      <c r="B207" s="203" t="s">
        <v>232</v>
      </c>
      <c r="C207" s="204" t="s">
        <v>232</v>
      </c>
      <c r="D207" s="203" t="s">
        <v>801</v>
      </c>
      <c r="E207" s="205">
        <v>4866</v>
      </c>
    </row>
    <row r="208" spans="1:5" x14ac:dyDescent="0.25">
      <c r="A208" s="202">
        <v>2023</v>
      </c>
      <c r="B208" s="203" t="s">
        <v>60</v>
      </c>
      <c r="C208" s="204" t="s">
        <v>60</v>
      </c>
      <c r="D208" s="203" t="s">
        <v>415</v>
      </c>
      <c r="E208" s="205">
        <v>2407</v>
      </c>
    </row>
    <row r="209" spans="1:5" x14ac:dyDescent="0.25">
      <c r="A209" s="202">
        <v>2023</v>
      </c>
      <c r="B209" s="203" t="s">
        <v>236</v>
      </c>
      <c r="C209" s="204" t="s">
        <v>236</v>
      </c>
      <c r="D209" s="203" t="s">
        <v>584</v>
      </c>
      <c r="E209" s="205">
        <v>4346</v>
      </c>
    </row>
    <row r="210" spans="1:5" x14ac:dyDescent="0.25">
      <c r="A210" s="202">
        <v>2023</v>
      </c>
      <c r="B210" s="203" t="s">
        <v>235</v>
      </c>
      <c r="C210" s="204" t="s">
        <v>235</v>
      </c>
      <c r="D210" s="203" t="s">
        <v>583</v>
      </c>
      <c r="E210" s="205">
        <v>1599</v>
      </c>
    </row>
    <row r="211" spans="1:5" x14ac:dyDescent="0.25">
      <c r="A211" s="202">
        <v>2023</v>
      </c>
      <c r="B211" s="203" t="s">
        <v>234</v>
      </c>
      <c r="C211" s="204" t="s">
        <v>234</v>
      </c>
      <c r="D211" s="203" t="s">
        <v>582</v>
      </c>
      <c r="E211" s="205">
        <v>2733</v>
      </c>
    </row>
    <row r="212" spans="1:5" x14ac:dyDescent="0.25">
      <c r="A212" s="202">
        <v>2023</v>
      </c>
      <c r="B212" s="203" t="s">
        <v>237</v>
      </c>
      <c r="C212" s="204" t="s">
        <v>237</v>
      </c>
      <c r="D212" s="203" t="s">
        <v>585</v>
      </c>
      <c r="E212" s="205">
        <v>16449</v>
      </c>
    </row>
    <row r="213" spans="1:5" x14ac:dyDescent="0.25">
      <c r="A213" s="202">
        <v>2023</v>
      </c>
      <c r="B213" s="203" t="s">
        <v>238</v>
      </c>
      <c r="C213" s="204" t="s">
        <v>238</v>
      </c>
      <c r="D213" s="203" t="s">
        <v>586</v>
      </c>
      <c r="E213" s="205">
        <v>6717</v>
      </c>
    </row>
    <row r="214" spans="1:5" x14ac:dyDescent="0.25">
      <c r="A214" s="202">
        <v>2023</v>
      </c>
      <c r="B214" s="203" t="s">
        <v>239</v>
      </c>
      <c r="C214" s="204" t="s">
        <v>239</v>
      </c>
      <c r="D214" s="203" t="s">
        <v>587</v>
      </c>
      <c r="E214" s="205">
        <v>1412</v>
      </c>
    </row>
    <row r="215" spans="1:5" x14ac:dyDescent="0.25">
      <c r="A215" s="202">
        <v>2023</v>
      </c>
      <c r="B215" s="203" t="s">
        <v>37</v>
      </c>
      <c r="C215" s="204" t="s">
        <v>37</v>
      </c>
      <c r="D215" s="203" t="s">
        <v>396</v>
      </c>
      <c r="E215" s="205">
        <v>0</v>
      </c>
    </row>
    <row r="216" spans="1:5" x14ac:dyDescent="0.25">
      <c r="A216" s="202">
        <v>2023</v>
      </c>
      <c r="B216" s="203" t="s">
        <v>231</v>
      </c>
      <c r="C216" s="204" t="s">
        <v>231</v>
      </c>
      <c r="D216" s="203" t="s">
        <v>581</v>
      </c>
      <c r="E216" s="205">
        <v>5285</v>
      </c>
    </row>
    <row r="217" spans="1:5" x14ac:dyDescent="0.25">
      <c r="A217" s="202">
        <v>2023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2023</v>
      </c>
      <c r="B218" s="203" t="s">
        <v>242</v>
      </c>
      <c r="C218" s="204" t="s">
        <v>242</v>
      </c>
      <c r="D218" s="203" t="s">
        <v>589</v>
      </c>
      <c r="E218" s="205">
        <v>17079</v>
      </c>
    </row>
    <row r="219" spans="1:5" x14ac:dyDescent="0.25">
      <c r="A219" s="202">
        <v>2023</v>
      </c>
      <c r="B219" s="203" t="s">
        <v>244</v>
      </c>
      <c r="C219" s="204" t="s">
        <v>244</v>
      </c>
      <c r="D219" s="203" t="s">
        <v>816</v>
      </c>
      <c r="E219" s="205">
        <v>0</v>
      </c>
    </row>
    <row r="220" spans="1:5" x14ac:dyDescent="0.25">
      <c r="A220" s="202">
        <v>2023</v>
      </c>
      <c r="B220" s="203" t="s">
        <v>245</v>
      </c>
      <c r="C220" s="204" t="s">
        <v>245</v>
      </c>
      <c r="D220" s="203" t="s">
        <v>591</v>
      </c>
      <c r="E220" s="205">
        <v>1139</v>
      </c>
    </row>
    <row r="221" spans="1:5" x14ac:dyDescent="0.25">
      <c r="A221" s="202">
        <v>2023</v>
      </c>
      <c r="B221" s="203" t="s">
        <v>246</v>
      </c>
      <c r="C221" s="204" t="s">
        <v>246</v>
      </c>
      <c r="D221" s="203" t="s">
        <v>592</v>
      </c>
      <c r="E221" s="205">
        <v>549</v>
      </c>
    </row>
    <row r="222" spans="1:5" x14ac:dyDescent="0.25">
      <c r="A222" s="202">
        <v>2023</v>
      </c>
      <c r="B222" s="203" t="s">
        <v>247</v>
      </c>
      <c r="C222" s="204" t="s">
        <v>247</v>
      </c>
      <c r="D222" s="203" t="s">
        <v>593</v>
      </c>
      <c r="E222" s="205">
        <v>7791</v>
      </c>
    </row>
    <row r="223" spans="1:5" x14ac:dyDescent="0.25">
      <c r="A223" s="202">
        <v>2023</v>
      </c>
      <c r="B223" s="203" t="s">
        <v>248</v>
      </c>
      <c r="C223" s="204" t="s">
        <v>248</v>
      </c>
      <c r="D223" s="203" t="s">
        <v>594</v>
      </c>
      <c r="E223" s="205">
        <v>2140</v>
      </c>
    </row>
    <row r="224" spans="1:5" x14ac:dyDescent="0.25">
      <c r="A224" s="202">
        <v>2023</v>
      </c>
      <c r="B224" s="203" t="s">
        <v>249</v>
      </c>
      <c r="C224" s="204" t="s">
        <v>249</v>
      </c>
      <c r="D224" s="203" t="s">
        <v>595</v>
      </c>
      <c r="E224" s="205">
        <v>2990</v>
      </c>
    </row>
    <row r="225" spans="1:5" x14ac:dyDescent="0.25">
      <c r="A225" s="202">
        <v>2023</v>
      </c>
      <c r="B225" s="203" t="s">
        <v>250</v>
      </c>
      <c r="C225" s="204" t="s">
        <v>250</v>
      </c>
      <c r="D225" s="203" t="s">
        <v>596</v>
      </c>
      <c r="E225" s="205">
        <v>3937</v>
      </c>
    </row>
    <row r="226" spans="1:5" x14ac:dyDescent="0.25">
      <c r="A226" s="202">
        <v>2023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2023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2023</v>
      </c>
      <c r="B228" s="203" t="s">
        <v>253</v>
      </c>
      <c r="C228" s="204" t="s">
        <v>253</v>
      </c>
      <c r="D228" s="203" t="s">
        <v>599</v>
      </c>
      <c r="E228" s="205">
        <v>8089</v>
      </c>
    </row>
    <row r="229" spans="1:5" x14ac:dyDescent="0.25">
      <c r="A229" s="202">
        <v>2023</v>
      </c>
      <c r="B229" s="203" t="s">
        <v>254</v>
      </c>
      <c r="C229" s="204" t="s">
        <v>254</v>
      </c>
      <c r="D229" s="203" t="s">
        <v>600</v>
      </c>
      <c r="E229" s="205">
        <v>971</v>
      </c>
    </row>
    <row r="230" spans="1:5" x14ac:dyDescent="0.25">
      <c r="A230" s="202">
        <v>2023</v>
      </c>
      <c r="B230" s="203" t="s">
        <v>263</v>
      </c>
      <c r="C230" s="204" t="s">
        <v>700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256</v>
      </c>
      <c r="C231" s="204" t="s">
        <v>256</v>
      </c>
      <c r="D231" s="203" t="s">
        <v>602</v>
      </c>
      <c r="E231" s="205">
        <v>5720</v>
      </c>
    </row>
    <row r="232" spans="1:5" x14ac:dyDescent="0.25">
      <c r="A232" s="202">
        <v>2023</v>
      </c>
      <c r="B232" s="203" t="s">
        <v>257</v>
      </c>
      <c r="C232" s="204" t="s">
        <v>257</v>
      </c>
      <c r="D232" s="203" t="s">
        <v>603</v>
      </c>
      <c r="E232" s="205">
        <v>9242</v>
      </c>
    </row>
    <row r="233" spans="1:5" x14ac:dyDescent="0.25">
      <c r="A233" s="202">
        <v>2023</v>
      </c>
      <c r="B233" s="203" t="s">
        <v>258</v>
      </c>
      <c r="C233" s="204" t="s">
        <v>258</v>
      </c>
      <c r="D233" s="203" t="s">
        <v>604</v>
      </c>
      <c r="E233" s="205">
        <v>15042</v>
      </c>
    </row>
    <row r="234" spans="1:5" x14ac:dyDescent="0.25">
      <c r="A234" s="202">
        <v>2023</v>
      </c>
      <c r="B234" s="203" t="s">
        <v>259</v>
      </c>
      <c r="C234" s="204" t="s">
        <v>259</v>
      </c>
      <c r="D234" s="203" t="s">
        <v>605</v>
      </c>
      <c r="E234" s="205">
        <v>19805</v>
      </c>
    </row>
    <row r="235" spans="1:5" x14ac:dyDescent="0.25">
      <c r="A235" s="202">
        <v>2023</v>
      </c>
      <c r="B235" s="203" t="s">
        <v>260</v>
      </c>
      <c r="C235" s="204" t="s">
        <v>260</v>
      </c>
      <c r="D235" s="203" t="s">
        <v>606</v>
      </c>
      <c r="E235" s="205">
        <v>3606</v>
      </c>
    </row>
    <row r="236" spans="1:5" x14ac:dyDescent="0.25">
      <c r="A236" s="202">
        <v>2023</v>
      </c>
      <c r="B236" s="203" t="s">
        <v>261</v>
      </c>
      <c r="C236" s="204" t="s">
        <v>261</v>
      </c>
      <c r="D236" s="203" t="s">
        <v>607</v>
      </c>
      <c r="E236" s="205">
        <v>4727</v>
      </c>
    </row>
    <row r="237" spans="1:5" x14ac:dyDescent="0.25">
      <c r="A237" s="202">
        <v>2023</v>
      </c>
      <c r="B237" s="203" t="s">
        <v>262</v>
      </c>
      <c r="C237" s="204" t="s">
        <v>262</v>
      </c>
      <c r="D237" s="203" t="s">
        <v>608</v>
      </c>
      <c r="E237" s="205">
        <v>3425</v>
      </c>
    </row>
    <row r="238" spans="1:5" x14ac:dyDescent="0.25">
      <c r="A238" s="202">
        <v>2023</v>
      </c>
      <c r="B238" s="203" t="s">
        <v>264</v>
      </c>
      <c r="C238" s="204" t="s">
        <v>701</v>
      </c>
      <c r="D238" s="203" t="s">
        <v>609</v>
      </c>
      <c r="E238" s="205">
        <v>2774</v>
      </c>
    </row>
    <row r="239" spans="1:5" x14ac:dyDescent="0.25">
      <c r="A239" s="202">
        <v>2023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2023</v>
      </c>
      <c r="B240" s="203" t="s">
        <v>266</v>
      </c>
      <c r="C240" s="204" t="s">
        <v>266</v>
      </c>
      <c r="D240" s="203" t="s">
        <v>611</v>
      </c>
      <c r="E240" s="205">
        <v>2268</v>
      </c>
    </row>
    <row r="241" spans="1:5" x14ac:dyDescent="0.25">
      <c r="A241" s="202">
        <v>2023</v>
      </c>
      <c r="B241" s="203" t="s">
        <v>267</v>
      </c>
      <c r="C241" s="204" t="s">
        <v>267</v>
      </c>
      <c r="D241" s="203" t="s">
        <v>612</v>
      </c>
      <c r="E241" s="205">
        <v>2947</v>
      </c>
    </row>
    <row r="242" spans="1:5" x14ac:dyDescent="0.25">
      <c r="A242" s="202">
        <v>2023</v>
      </c>
      <c r="B242" s="203" t="s">
        <v>122</v>
      </c>
      <c r="C242" s="204" t="s">
        <v>122</v>
      </c>
      <c r="D242" s="203" t="s">
        <v>475</v>
      </c>
      <c r="E242" s="205">
        <v>362</v>
      </c>
    </row>
    <row r="243" spans="1:5" x14ac:dyDescent="0.25">
      <c r="A243" s="202">
        <v>2023</v>
      </c>
      <c r="B243" s="203" t="s">
        <v>243</v>
      </c>
      <c r="C243" s="204" t="s">
        <v>698</v>
      </c>
      <c r="D243" s="203" t="s">
        <v>590</v>
      </c>
      <c r="E243" s="205">
        <v>7139</v>
      </c>
    </row>
    <row r="244" spans="1:5" x14ac:dyDescent="0.25">
      <c r="A244" s="202">
        <v>2023</v>
      </c>
      <c r="B244" s="203" t="s">
        <v>268</v>
      </c>
      <c r="C244" s="204" t="s">
        <v>268</v>
      </c>
      <c r="D244" s="203" t="s">
        <v>613</v>
      </c>
      <c r="E244" s="205">
        <v>0</v>
      </c>
    </row>
    <row r="245" spans="1:5" x14ac:dyDescent="0.25">
      <c r="A245" s="202">
        <v>2023</v>
      </c>
      <c r="B245" s="203" t="s">
        <v>269</v>
      </c>
      <c r="C245" s="204" t="s">
        <v>269</v>
      </c>
      <c r="D245" s="203" t="s">
        <v>614</v>
      </c>
      <c r="E245" s="205">
        <v>5642</v>
      </c>
    </row>
    <row r="246" spans="1:5" x14ac:dyDescent="0.25">
      <c r="A246" s="202">
        <v>2023</v>
      </c>
      <c r="B246" s="203" t="s">
        <v>270</v>
      </c>
      <c r="C246" s="204" t="s">
        <v>270</v>
      </c>
      <c r="D246" s="203" t="s">
        <v>615</v>
      </c>
      <c r="E246" s="205">
        <v>0</v>
      </c>
    </row>
    <row r="247" spans="1:5" x14ac:dyDescent="0.25">
      <c r="A247" s="202">
        <v>2023</v>
      </c>
      <c r="B247" s="203" t="s">
        <v>271</v>
      </c>
      <c r="C247" s="204" t="s">
        <v>271</v>
      </c>
      <c r="D247" s="203" t="s">
        <v>616</v>
      </c>
      <c r="E247" s="205">
        <v>754</v>
      </c>
    </row>
    <row r="248" spans="1:5" x14ac:dyDescent="0.25">
      <c r="A248" s="202">
        <v>2023</v>
      </c>
      <c r="B248" s="203" t="s">
        <v>273</v>
      </c>
      <c r="C248" s="204" t="s">
        <v>273</v>
      </c>
      <c r="D248" s="203" t="s">
        <v>618</v>
      </c>
      <c r="E248" s="205">
        <v>14097</v>
      </c>
    </row>
    <row r="249" spans="1:5" x14ac:dyDescent="0.25">
      <c r="A249" s="202">
        <v>2023</v>
      </c>
      <c r="B249" s="203" t="s">
        <v>274</v>
      </c>
      <c r="C249" s="204" t="s">
        <v>274</v>
      </c>
      <c r="D249" s="203" t="s">
        <v>619</v>
      </c>
      <c r="E249" s="205">
        <v>1272</v>
      </c>
    </row>
    <row r="250" spans="1:5" x14ac:dyDescent="0.25">
      <c r="A250" s="202">
        <v>2023</v>
      </c>
      <c r="B250" s="203" t="s">
        <v>275</v>
      </c>
      <c r="C250" s="204" t="s">
        <v>275</v>
      </c>
      <c r="D250" s="203" t="s">
        <v>620</v>
      </c>
      <c r="E250" s="205">
        <v>2002</v>
      </c>
    </row>
    <row r="251" spans="1:5" x14ac:dyDescent="0.25">
      <c r="A251" s="202">
        <v>2023</v>
      </c>
      <c r="B251" s="203" t="s">
        <v>276</v>
      </c>
      <c r="C251" s="204" t="s">
        <v>276</v>
      </c>
      <c r="D251" s="203" t="s">
        <v>621</v>
      </c>
      <c r="E251" s="205">
        <v>2037</v>
      </c>
    </row>
    <row r="252" spans="1:5" x14ac:dyDescent="0.25">
      <c r="A252" s="202">
        <v>2023</v>
      </c>
      <c r="B252" s="203" t="s">
        <v>277</v>
      </c>
      <c r="C252" s="204" t="s">
        <v>277</v>
      </c>
      <c r="D252" s="203" t="s">
        <v>622</v>
      </c>
      <c r="E252" s="205">
        <v>1134</v>
      </c>
    </row>
    <row r="253" spans="1:5" x14ac:dyDescent="0.25">
      <c r="A253" s="202">
        <v>2023</v>
      </c>
      <c r="B253" s="203" t="s">
        <v>279</v>
      </c>
      <c r="C253" s="204" t="s">
        <v>279</v>
      </c>
      <c r="D253" s="203" t="s">
        <v>624</v>
      </c>
      <c r="E253" s="205">
        <v>2930</v>
      </c>
    </row>
    <row r="254" spans="1:5" x14ac:dyDescent="0.25">
      <c r="A254" s="202">
        <v>2023</v>
      </c>
      <c r="B254" s="203" t="s">
        <v>280</v>
      </c>
      <c r="C254" s="204" t="s">
        <v>280</v>
      </c>
      <c r="D254" s="203" t="s">
        <v>625</v>
      </c>
      <c r="E254" s="205">
        <v>6744</v>
      </c>
    </row>
    <row r="255" spans="1:5" x14ac:dyDescent="0.25">
      <c r="A255" s="202">
        <v>2023</v>
      </c>
      <c r="B255" s="203" t="s">
        <v>281</v>
      </c>
      <c r="C255" s="204" t="s">
        <v>281</v>
      </c>
      <c r="D255" s="203" t="s">
        <v>626</v>
      </c>
      <c r="E255" s="205">
        <v>1714</v>
      </c>
    </row>
    <row r="256" spans="1:5" x14ac:dyDescent="0.25">
      <c r="A256" s="202">
        <v>2023</v>
      </c>
      <c r="B256" s="203" t="s">
        <v>282</v>
      </c>
      <c r="C256" s="204" t="s">
        <v>282</v>
      </c>
      <c r="D256" s="203" t="s">
        <v>627</v>
      </c>
      <c r="E256" s="205">
        <v>6650</v>
      </c>
    </row>
    <row r="257" spans="1:5" x14ac:dyDescent="0.25">
      <c r="A257" s="202">
        <v>2023</v>
      </c>
      <c r="B257" s="203" t="s">
        <v>283</v>
      </c>
      <c r="C257" s="204" t="s">
        <v>283</v>
      </c>
      <c r="D257" s="203" t="s">
        <v>628</v>
      </c>
      <c r="E257" s="205">
        <v>2509</v>
      </c>
    </row>
    <row r="258" spans="1:5" x14ac:dyDescent="0.25">
      <c r="A258" s="202">
        <v>2023</v>
      </c>
      <c r="B258" s="203" t="s">
        <v>284</v>
      </c>
      <c r="C258" s="204" t="s">
        <v>284</v>
      </c>
      <c r="D258" s="203" t="s">
        <v>629</v>
      </c>
      <c r="E258" s="205">
        <v>2927</v>
      </c>
    </row>
    <row r="259" spans="1:5" x14ac:dyDescent="0.25">
      <c r="A259" s="202">
        <v>2023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2023</v>
      </c>
      <c r="B260" s="203" t="s">
        <v>285</v>
      </c>
      <c r="C260" s="204" t="s">
        <v>285</v>
      </c>
      <c r="D260" s="203" t="s">
        <v>630</v>
      </c>
      <c r="E260" s="205">
        <v>17219</v>
      </c>
    </row>
    <row r="261" spans="1:5" x14ac:dyDescent="0.25">
      <c r="A261" s="202">
        <v>2023</v>
      </c>
      <c r="B261" s="203" t="s">
        <v>288</v>
      </c>
      <c r="C261" s="204" t="s">
        <v>288</v>
      </c>
      <c r="D261" s="203" t="s">
        <v>633</v>
      </c>
      <c r="E261" s="205">
        <v>5178</v>
      </c>
    </row>
    <row r="262" spans="1:5" x14ac:dyDescent="0.25">
      <c r="A262" s="202">
        <v>2023</v>
      </c>
      <c r="B262" s="203" t="s">
        <v>287</v>
      </c>
      <c r="C262" s="204" t="s">
        <v>287</v>
      </c>
      <c r="D262" s="203" t="s">
        <v>632</v>
      </c>
      <c r="E262" s="205">
        <v>6099</v>
      </c>
    </row>
    <row r="263" spans="1:5" x14ac:dyDescent="0.25">
      <c r="A263" s="202">
        <v>2023</v>
      </c>
      <c r="B263" s="203" t="s">
        <v>290</v>
      </c>
      <c r="C263" s="204" t="s">
        <v>290</v>
      </c>
      <c r="D263" s="203" t="s">
        <v>635</v>
      </c>
      <c r="E263" s="205">
        <v>4553</v>
      </c>
    </row>
    <row r="264" spans="1:5" x14ac:dyDescent="0.25">
      <c r="A264" s="202">
        <v>2023</v>
      </c>
      <c r="B264" s="203" t="s">
        <v>255</v>
      </c>
      <c r="C264" s="204" t="s">
        <v>699</v>
      </c>
      <c r="D264" s="203" t="s">
        <v>601</v>
      </c>
      <c r="E264" s="205">
        <v>1555</v>
      </c>
    </row>
    <row r="265" spans="1:5" x14ac:dyDescent="0.25">
      <c r="A265" s="202">
        <v>2023</v>
      </c>
      <c r="B265" s="203" t="s">
        <v>292</v>
      </c>
      <c r="C265" s="204" t="s">
        <v>292</v>
      </c>
      <c r="D265" s="203" t="s">
        <v>637</v>
      </c>
      <c r="E265" s="205">
        <v>2044</v>
      </c>
    </row>
    <row r="266" spans="1:5" x14ac:dyDescent="0.25">
      <c r="A266" s="202">
        <v>2023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2023</v>
      </c>
      <c r="B267" s="203" t="s">
        <v>294</v>
      </c>
      <c r="C267" s="204" t="s">
        <v>294</v>
      </c>
      <c r="D267" s="203" t="s">
        <v>639</v>
      </c>
      <c r="E267" s="205">
        <v>3095</v>
      </c>
    </row>
    <row r="268" spans="1:5" x14ac:dyDescent="0.25">
      <c r="A268" s="202">
        <v>2023</v>
      </c>
      <c r="B268" s="203" t="s">
        <v>295</v>
      </c>
      <c r="C268" s="204" t="s">
        <v>295</v>
      </c>
      <c r="D268" s="203" t="s">
        <v>640</v>
      </c>
      <c r="E268" s="205">
        <v>34807</v>
      </c>
    </row>
    <row r="269" spans="1:5" x14ac:dyDescent="0.25">
      <c r="A269" s="202">
        <v>2023</v>
      </c>
      <c r="B269" s="203" t="s">
        <v>289</v>
      </c>
      <c r="C269" s="204" t="s">
        <v>289</v>
      </c>
      <c r="D269" s="203" t="s">
        <v>634</v>
      </c>
      <c r="E269" s="205">
        <v>1500</v>
      </c>
    </row>
    <row r="270" spans="1:5" x14ac:dyDescent="0.25">
      <c r="A270" s="202">
        <v>2023</v>
      </c>
      <c r="B270" s="203" t="s">
        <v>291</v>
      </c>
      <c r="C270" s="204" t="s">
        <v>291</v>
      </c>
      <c r="D270" s="203" t="s">
        <v>636</v>
      </c>
      <c r="E270" s="205">
        <v>4404</v>
      </c>
    </row>
    <row r="271" spans="1:5" x14ac:dyDescent="0.25">
      <c r="A271" s="202">
        <v>2023</v>
      </c>
      <c r="B271" s="203" t="s">
        <v>296</v>
      </c>
      <c r="C271" s="204" t="s">
        <v>296</v>
      </c>
      <c r="D271" s="203" t="s">
        <v>641</v>
      </c>
      <c r="E271" s="205">
        <v>2244</v>
      </c>
    </row>
    <row r="272" spans="1:5" x14ac:dyDescent="0.25">
      <c r="A272" s="202">
        <v>2023</v>
      </c>
      <c r="B272" s="203" t="s">
        <v>297</v>
      </c>
      <c r="C272" s="204" t="s">
        <v>297</v>
      </c>
      <c r="D272" s="203" t="s">
        <v>642</v>
      </c>
      <c r="E272" s="205">
        <v>3007</v>
      </c>
    </row>
    <row r="273" spans="1:5" x14ac:dyDescent="0.25">
      <c r="A273" s="202">
        <v>2023</v>
      </c>
      <c r="B273" s="203" t="s">
        <v>298</v>
      </c>
      <c r="C273" s="204" t="s">
        <v>298</v>
      </c>
      <c r="D273" s="203" t="s">
        <v>643</v>
      </c>
      <c r="E273" s="205">
        <v>237</v>
      </c>
    </row>
    <row r="274" spans="1:5" x14ac:dyDescent="0.25">
      <c r="A274" s="202">
        <v>2023</v>
      </c>
      <c r="B274" s="203" t="s">
        <v>272</v>
      </c>
      <c r="C274" s="204" t="s">
        <v>272</v>
      </c>
      <c r="D274" s="203" t="s">
        <v>617</v>
      </c>
      <c r="E274" s="205">
        <v>4049</v>
      </c>
    </row>
    <row r="275" spans="1:5" x14ac:dyDescent="0.25">
      <c r="A275" s="202">
        <v>2023</v>
      </c>
      <c r="B275" s="203" t="s">
        <v>299</v>
      </c>
      <c r="C275" s="204" t="s">
        <v>299</v>
      </c>
      <c r="D275" s="203" t="s">
        <v>644</v>
      </c>
      <c r="E275" s="205">
        <v>672</v>
      </c>
    </row>
    <row r="276" spans="1:5" x14ac:dyDescent="0.25">
      <c r="A276" s="202">
        <v>2023</v>
      </c>
      <c r="B276" s="203" t="s">
        <v>300</v>
      </c>
      <c r="C276" s="204" t="s">
        <v>300</v>
      </c>
      <c r="D276" s="203" t="s">
        <v>645</v>
      </c>
      <c r="E276" s="205">
        <v>449</v>
      </c>
    </row>
    <row r="277" spans="1:5" x14ac:dyDescent="0.25">
      <c r="A277" s="202">
        <v>2023</v>
      </c>
      <c r="B277" s="203" t="s">
        <v>301</v>
      </c>
      <c r="C277" s="204" t="s">
        <v>301</v>
      </c>
      <c r="D277" s="203" t="s">
        <v>646</v>
      </c>
      <c r="E277" s="205">
        <v>12147</v>
      </c>
    </row>
    <row r="278" spans="1:5" x14ac:dyDescent="0.25">
      <c r="A278" s="202">
        <v>2023</v>
      </c>
      <c r="B278" s="203" t="s">
        <v>302</v>
      </c>
      <c r="C278" s="204" t="s">
        <v>302</v>
      </c>
      <c r="D278" s="203" t="s">
        <v>647</v>
      </c>
      <c r="E278" s="205">
        <v>3660</v>
      </c>
    </row>
    <row r="279" spans="1:5" x14ac:dyDescent="0.25">
      <c r="A279" s="202">
        <v>2023</v>
      </c>
      <c r="B279" s="203" t="s">
        <v>304</v>
      </c>
      <c r="C279" s="204" t="s">
        <v>304</v>
      </c>
      <c r="D279" s="203" t="s">
        <v>649</v>
      </c>
      <c r="E279" s="205">
        <v>1964</v>
      </c>
    </row>
    <row r="280" spans="1:5" x14ac:dyDescent="0.25">
      <c r="A280" s="202">
        <v>2023</v>
      </c>
      <c r="B280" s="203" t="s">
        <v>305</v>
      </c>
      <c r="C280" s="204" t="s">
        <v>305</v>
      </c>
      <c r="D280" s="203" t="s">
        <v>650</v>
      </c>
      <c r="E280" s="205">
        <v>867</v>
      </c>
    </row>
    <row r="281" spans="1:5" x14ac:dyDescent="0.25">
      <c r="A281" s="202">
        <v>2023</v>
      </c>
      <c r="B281" s="203" t="s">
        <v>306</v>
      </c>
      <c r="C281" s="204" t="s">
        <v>306</v>
      </c>
      <c r="D281" s="203" t="s">
        <v>651</v>
      </c>
      <c r="E281" s="205">
        <v>3473</v>
      </c>
    </row>
    <row r="282" spans="1:5" x14ac:dyDescent="0.25">
      <c r="A282" s="202">
        <v>2023</v>
      </c>
      <c r="B282" s="203" t="s">
        <v>307</v>
      </c>
      <c r="C282" s="204" t="s">
        <v>307</v>
      </c>
      <c r="D282" s="203" t="s">
        <v>652</v>
      </c>
      <c r="E282" s="205">
        <v>2222</v>
      </c>
    </row>
    <row r="283" spans="1:5" x14ac:dyDescent="0.25">
      <c r="A283" s="202">
        <v>2023</v>
      </c>
      <c r="B283" s="203" t="s">
        <v>308</v>
      </c>
      <c r="C283" s="204" t="s">
        <v>308</v>
      </c>
      <c r="D283" s="203" t="s">
        <v>653</v>
      </c>
      <c r="E283" s="205">
        <v>2870</v>
      </c>
    </row>
    <row r="284" spans="1:5" x14ac:dyDescent="0.25">
      <c r="A284" s="202">
        <v>2023</v>
      </c>
      <c r="B284" s="203" t="s">
        <v>309</v>
      </c>
      <c r="C284" s="204" t="s">
        <v>309</v>
      </c>
      <c r="D284" s="203" t="s">
        <v>654</v>
      </c>
      <c r="E284" s="205">
        <v>4465</v>
      </c>
    </row>
    <row r="285" spans="1:5" x14ac:dyDescent="0.25">
      <c r="A285" s="202">
        <v>2023</v>
      </c>
      <c r="B285" s="203" t="s">
        <v>310</v>
      </c>
      <c r="C285" s="204" t="s">
        <v>310</v>
      </c>
      <c r="D285" s="203" t="s">
        <v>655</v>
      </c>
      <c r="E285" s="205">
        <v>3093</v>
      </c>
    </row>
    <row r="286" spans="1:5" x14ac:dyDescent="0.25">
      <c r="A286" s="202">
        <v>2023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2023</v>
      </c>
      <c r="B287" s="203" t="s">
        <v>312</v>
      </c>
      <c r="C287" s="204" t="s">
        <v>312</v>
      </c>
      <c r="D287" s="203" t="s">
        <v>657</v>
      </c>
      <c r="E287" s="205">
        <v>1438</v>
      </c>
    </row>
    <row r="288" spans="1:5" x14ac:dyDescent="0.25">
      <c r="A288" s="202">
        <v>2023</v>
      </c>
      <c r="B288" s="203" t="s">
        <v>313</v>
      </c>
      <c r="C288" s="204" t="s">
        <v>313</v>
      </c>
      <c r="D288" s="203" t="s">
        <v>658</v>
      </c>
      <c r="E288" s="205">
        <v>6702</v>
      </c>
    </row>
    <row r="289" spans="1:5" x14ac:dyDescent="0.25">
      <c r="A289" s="202">
        <v>2023</v>
      </c>
      <c r="B289" s="203" t="s">
        <v>115</v>
      </c>
      <c r="C289" s="204" t="s">
        <v>696</v>
      </c>
      <c r="D289" s="203" t="s">
        <v>468</v>
      </c>
      <c r="E289" s="205">
        <v>2404</v>
      </c>
    </row>
    <row r="290" spans="1:5" x14ac:dyDescent="0.25">
      <c r="A290" s="202">
        <v>2023</v>
      </c>
      <c r="B290" s="203" t="s">
        <v>314</v>
      </c>
      <c r="C290" s="204" t="s">
        <v>314</v>
      </c>
      <c r="D290" s="203" t="s">
        <v>659</v>
      </c>
      <c r="E290" s="205">
        <v>0</v>
      </c>
    </row>
    <row r="291" spans="1:5" x14ac:dyDescent="0.25">
      <c r="A291" s="202">
        <v>2023</v>
      </c>
      <c r="B291" s="203" t="s">
        <v>315</v>
      </c>
      <c r="C291" s="204" t="s">
        <v>315</v>
      </c>
      <c r="D291" s="203" t="s">
        <v>660</v>
      </c>
      <c r="E291" s="205">
        <v>27660</v>
      </c>
    </row>
    <row r="292" spans="1:5" x14ac:dyDescent="0.25">
      <c r="A292" s="202">
        <v>2023</v>
      </c>
      <c r="B292" s="203" t="s">
        <v>317</v>
      </c>
      <c r="C292" s="204" t="s">
        <v>317</v>
      </c>
      <c r="D292" s="203" t="s">
        <v>806</v>
      </c>
      <c r="E292" s="205">
        <v>4363</v>
      </c>
    </row>
    <row r="293" spans="1:5" x14ac:dyDescent="0.25">
      <c r="A293" s="202">
        <v>2023</v>
      </c>
      <c r="B293" s="203" t="s">
        <v>318</v>
      </c>
      <c r="C293" s="204" t="s">
        <v>318</v>
      </c>
      <c r="D293" s="203" t="s">
        <v>661</v>
      </c>
      <c r="E293" s="205">
        <v>1728</v>
      </c>
    </row>
    <row r="294" spans="1:5" x14ac:dyDescent="0.25">
      <c r="A294" s="202">
        <v>2023</v>
      </c>
      <c r="B294" s="203" t="s">
        <v>319</v>
      </c>
      <c r="C294" s="204" t="s">
        <v>319</v>
      </c>
      <c r="D294" s="203" t="s">
        <v>662</v>
      </c>
      <c r="E294" s="205">
        <v>3271</v>
      </c>
    </row>
    <row r="295" spans="1:5" x14ac:dyDescent="0.25">
      <c r="A295" s="202">
        <v>2023</v>
      </c>
      <c r="B295" s="203" t="s">
        <v>320</v>
      </c>
      <c r="C295" s="204" t="s">
        <v>320</v>
      </c>
      <c r="D295" s="203" t="s">
        <v>663</v>
      </c>
      <c r="E295" s="205">
        <v>11041</v>
      </c>
    </row>
    <row r="296" spans="1:5" x14ac:dyDescent="0.25">
      <c r="A296" s="202">
        <v>2023</v>
      </c>
      <c r="B296" s="203" t="s">
        <v>321</v>
      </c>
      <c r="C296" s="204" t="s">
        <v>321</v>
      </c>
      <c r="D296" s="203" t="s">
        <v>664</v>
      </c>
      <c r="E296" s="205">
        <v>3376</v>
      </c>
    </row>
    <row r="297" spans="1:5" x14ac:dyDescent="0.25">
      <c r="A297" s="202">
        <v>2023</v>
      </c>
      <c r="B297" s="203" t="s">
        <v>323</v>
      </c>
      <c r="C297" s="204" t="s">
        <v>323</v>
      </c>
      <c r="D297" s="203" t="s">
        <v>666</v>
      </c>
      <c r="E297" s="205">
        <v>2354</v>
      </c>
    </row>
    <row r="298" spans="1:5" x14ac:dyDescent="0.25">
      <c r="A298" s="202">
        <v>2023</v>
      </c>
      <c r="B298" s="203" t="s">
        <v>324</v>
      </c>
      <c r="C298" s="204" t="s">
        <v>324</v>
      </c>
      <c r="D298" s="203" t="s">
        <v>667</v>
      </c>
      <c r="E298" s="205">
        <v>3719</v>
      </c>
    </row>
    <row r="299" spans="1:5" x14ac:dyDescent="0.25">
      <c r="A299" s="202">
        <v>2023</v>
      </c>
      <c r="B299" s="203" t="s">
        <v>325</v>
      </c>
      <c r="C299" s="204" t="s">
        <v>325</v>
      </c>
      <c r="D299" s="203" t="s">
        <v>668</v>
      </c>
      <c r="E299" s="205">
        <v>12308</v>
      </c>
    </row>
    <row r="300" spans="1:5" x14ac:dyDescent="0.25">
      <c r="A300" s="202">
        <v>2023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2023</v>
      </c>
      <c r="B301" s="203" t="s">
        <v>327</v>
      </c>
      <c r="C301" s="204" t="s">
        <v>327</v>
      </c>
      <c r="D301" s="203" t="s">
        <v>670</v>
      </c>
      <c r="E301" s="205">
        <v>127414</v>
      </c>
    </row>
    <row r="302" spans="1:5" x14ac:dyDescent="0.25">
      <c r="A302" s="202">
        <v>2023</v>
      </c>
      <c r="B302" s="203" t="s">
        <v>328</v>
      </c>
      <c r="C302" s="204" t="s">
        <v>328</v>
      </c>
      <c r="D302" s="203" t="s">
        <v>671</v>
      </c>
      <c r="E302" s="205">
        <v>10777</v>
      </c>
    </row>
    <row r="303" spans="1:5" x14ac:dyDescent="0.25">
      <c r="A303" s="202">
        <v>2023</v>
      </c>
      <c r="B303" s="203" t="s">
        <v>329</v>
      </c>
      <c r="C303" s="204" t="s">
        <v>329</v>
      </c>
      <c r="D303" s="203" t="s">
        <v>672</v>
      </c>
      <c r="E303" s="205">
        <v>1100</v>
      </c>
    </row>
    <row r="304" spans="1:5" x14ac:dyDescent="0.25">
      <c r="A304" s="202">
        <v>2023</v>
      </c>
      <c r="B304" s="203" t="s">
        <v>330</v>
      </c>
      <c r="C304" s="204" t="s">
        <v>330</v>
      </c>
      <c r="D304" s="203" t="s">
        <v>673</v>
      </c>
      <c r="E304" s="205">
        <v>8167</v>
      </c>
    </row>
    <row r="305" spans="1:5" x14ac:dyDescent="0.25">
      <c r="A305" s="202">
        <v>2023</v>
      </c>
      <c r="B305" s="203" t="s">
        <v>331</v>
      </c>
      <c r="C305" s="204" t="s">
        <v>331</v>
      </c>
      <c r="D305" s="203" t="s">
        <v>674</v>
      </c>
      <c r="E305" s="205">
        <v>85</v>
      </c>
    </row>
    <row r="306" spans="1:5" x14ac:dyDescent="0.25">
      <c r="A306" s="202">
        <v>2023</v>
      </c>
      <c r="B306" s="203" t="s">
        <v>332</v>
      </c>
      <c r="C306" s="204" t="s">
        <v>332</v>
      </c>
      <c r="D306" s="203" t="s">
        <v>675</v>
      </c>
      <c r="E306" s="205">
        <v>5274</v>
      </c>
    </row>
    <row r="307" spans="1:5" x14ac:dyDescent="0.25">
      <c r="A307" s="202">
        <v>2023</v>
      </c>
      <c r="B307" s="203" t="s">
        <v>333</v>
      </c>
      <c r="C307" s="204" t="s">
        <v>333</v>
      </c>
      <c r="D307" s="203" t="s">
        <v>676</v>
      </c>
      <c r="E307" s="205">
        <v>22</v>
      </c>
    </row>
    <row r="308" spans="1:5" x14ac:dyDescent="0.25">
      <c r="A308" s="202">
        <v>2023</v>
      </c>
      <c r="B308" s="203" t="s">
        <v>334</v>
      </c>
      <c r="C308" s="204" t="s">
        <v>334</v>
      </c>
      <c r="D308" s="203" t="s">
        <v>677</v>
      </c>
      <c r="E308" s="205">
        <v>2260</v>
      </c>
    </row>
    <row r="309" spans="1:5" x14ac:dyDescent="0.25">
      <c r="A309" s="202">
        <v>2023</v>
      </c>
      <c r="B309" s="203" t="s">
        <v>303</v>
      </c>
      <c r="C309" s="204" t="s">
        <v>303</v>
      </c>
      <c r="D309" s="203" t="s">
        <v>648</v>
      </c>
      <c r="E309" s="205">
        <v>0</v>
      </c>
    </row>
    <row r="310" spans="1:5" x14ac:dyDescent="0.25">
      <c r="A310" s="202">
        <v>2023</v>
      </c>
      <c r="B310" s="203" t="s">
        <v>335</v>
      </c>
      <c r="C310" s="204" t="s">
        <v>335</v>
      </c>
      <c r="D310" s="203" t="s">
        <v>678</v>
      </c>
      <c r="E310" s="205">
        <v>8311</v>
      </c>
    </row>
    <row r="311" spans="1:5" x14ac:dyDescent="0.25">
      <c r="A311" s="202">
        <v>2023</v>
      </c>
      <c r="B311" s="203" t="s">
        <v>336</v>
      </c>
      <c r="C311" s="204" t="s">
        <v>336</v>
      </c>
      <c r="D311" s="203" t="s">
        <v>679</v>
      </c>
      <c r="E311" s="205">
        <v>40383</v>
      </c>
    </row>
    <row r="312" spans="1:5" x14ac:dyDescent="0.25">
      <c r="A312" s="202">
        <v>2023</v>
      </c>
      <c r="B312" s="203" t="s">
        <v>278</v>
      </c>
      <c r="C312" s="204" t="s">
        <v>278</v>
      </c>
      <c r="D312" s="203" t="s">
        <v>623</v>
      </c>
      <c r="E312" s="205">
        <v>6479</v>
      </c>
    </row>
    <row r="313" spans="1:5" x14ac:dyDescent="0.25">
      <c r="A313" s="202">
        <v>2023</v>
      </c>
      <c r="B313" s="203" t="s">
        <v>58</v>
      </c>
      <c r="C313" s="204" t="s">
        <v>58</v>
      </c>
      <c r="D313" s="203" t="s">
        <v>413</v>
      </c>
      <c r="E313" s="205">
        <v>1997</v>
      </c>
    </row>
    <row r="314" spans="1:5" x14ac:dyDescent="0.25">
      <c r="A314" s="202">
        <v>2023</v>
      </c>
      <c r="B314" s="203" t="s">
        <v>338</v>
      </c>
      <c r="C314" s="204" t="s">
        <v>338</v>
      </c>
      <c r="D314" s="203" t="s">
        <v>681</v>
      </c>
      <c r="E314" s="205">
        <v>3391</v>
      </c>
    </row>
    <row r="315" spans="1:5" x14ac:dyDescent="0.25">
      <c r="A315" s="202">
        <v>2023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2023</v>
      </c>
      <c r="B316" s="203" t="s">
        <v>340</v>
      </c>
      <c r="C316" s="204" t="s">
        <v>340</v>
      </c>
      <c r="D316" s="203" t="s">
        <v>683</v>
      </c>
      <c r="E316" s="205">
        <v>5973</v>
      </c>
    </row>
    <row r="317" spans="1:5" x14ac:dyDescent="0.25">
      <c r="A317" s="202">
        <v>2023</v>
      </c>
      <c r="B317" s="203" t="s">
        <v>341</v>
      </c>
      <c r="C317" s="204" t="s">
        <v>341</v>
      </c>
      <c r="D317" s="203" t="s">
        <v>684</v>
      </c>
      <c r="E317" s="205">
        <v>618</v>
      </c>
    </row>
    <row r="318" spans="1:5" x14ac:dyDescent="0.25">
      <c r="A318" s="202">
        <v>2023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2023</v>
      </c>
      <c r="B319" s="203" t="s">
        <v>343</v>
      </c>
      <c r="C319" s="204" t="s">
        <v>343</v>
      </c>
      <c r="D319" s="203" t="s">
        <v>686</v>
      </c>
      <c r="E319" s="205">
        <v>5853</v>
      </c>
    </row>
    <row r="320" spans="1:5" x14ac:dyDescent="0.25">
      <c r="A320" s="202">
        <v>2023</v>
      </c>
      <c r="B320" s="203" t="s">
        <v>337</v>
      </c>
      <c r="C320" s="204" t="s">
        <v>337</v>
      </c>
      <c r="D320" s="203" t="s">
        <v>680</v>
      </c>
      <c r="E320" s="205">
        <v>11643</v>
      </c>
    </row>
    <row r="321" spans="1:5" x14ac:dyDescent="0.25">
      <c r="A321" s="202">
        <v>2023</v>
      </c>
      <c r="B321" s="203" t="s">
        <v>344</v>
      </c>
      <c r="C321" s="204" t="s">
        <v>344</v>
      </c>
      <c r="D321" s="203" t="s">
        <v>687</v>
      </c>
      <c r="E321" s="205">
        <v>383</v>
      </c>
    </row>
    <row r="322" spans="1:5" x14ac:dyDescent="0.25">
      <c r="A322" s="202">
        <v>2023</v>
      </c>
      <c r="B322" s="203" t="s">
        <v>345</v>
      </c>
      <c r="C322" s="204" t="s">
        <v>345</v>
      </c>
      <c r="D322" s="203" t="s">
        <v>688</v>
      </c>
      <c r="E322" s="205">
        <v>1727</v>
      </c>
    </row>
    <row r="323" spans="1:5" x14ac:dyDescent="0.25">
      <c r="A323" s="202">
        <v>2023</v>
      </c>
      <c r="B323" s="203" t="s">
        <v>346</v>
      </c>
      <c r="C323" s="204" t="s">
        <v>346</v>
      </c>
      <c r="D323" s="203" t="s">
        <v>689</v>
      </c>
      <c r="E323" s="205">
        <v>5612</v>
      </c>
    </row>
    <row r="324" spans="1:5" x14ac:dyDescent="0.25">
      <c r="A324" s="202">
        <v>2023</v>
      </c>
      <c r="B324" s="203" t="s">
        <v>347</v>
      </c>
      <c r="C324" s="204" t="s">
        <v>347</v>
      </c>
      <c r="D324" s="203" t="s">
        <v>690</v>
      </c>
      <c r="E324" s="205">
        <v>4231</v>
      </c>
    </row>
    <row r="325" spans="1:5" x14ac:dyDescent="0.25">
      <c r="A325" s="202">
        <v>2023</v>
      </c>
      <c r="B325" s="203" t="s">
        <v>348</v>
      </c>
      <c r="C325" s="204" t="s">
        <v>348</v>
      </c>
      <c r="D325" s="203" t="s">
        <v>691</v>
      </c>
      <c r="E325" s="205">
        <v>483</v>
      </c>
    </row>
    <row r="326" spans="1:5" x14ac:dyDescent="0.25">
      <c r="A326" s="202">
        <v>2023</v>
      </c>
      <c r="B326" s="203" t="s">
        <v>349</v>
      </c>
      <c r="C326" s="204" t="s">
        <v>349</v>
      </c>
      <c r="D326" s="203" t="s">
        <v>692</v>
      </c>
      <c r="E326" s="205">
        <v>7030</v>
      </c>
    </row>
    <row r="327" spans="1:5" x14ac:dyDescent="0.25">
      <c r="A327" s="202">
        <v>2023</v>
      </c>
      <c r="B327" s="203" t="s">
        <v>350</v>
      </c>
      <c r="C327" s="204" t="s">
        <v>350</v>
      </c>
      <c r="D327" s="203" t="s">
        <v>693</v>
      </c>
      <c r="E327" s="205">
        <v>1977</v>
      </c>
    </row>
    <row r="328" spans="1:5" x14ac:dyDescent="0.25">
      <c r="A328" s="202">
        <v>2023</v>
      </c>
      <c r="B328" s="203" t="s">
        <v>351</v>
      </c>
      <c r="C328" s="204" t="s">
        <v>351</v>
      </c>
      <c r="D328" s="203" t="s">
        <v>694</v>
      </c>
      <c r="E328" s="205">
        <v>1776</v>
      </c>
    </row>
    <row r="329" spans="1:5" x14ac:dyDescent="0.25">
      <c r="A329" s="202">
        <v>2023</v>
      </c>
      <c r="B329" s="203" t="s">
        <v>352</v>
      </c>
      <c r="C329" s="204" t="s">
        <v>352</v>
      </c>
      <c r="D329" s="203" t="s">
        <v>695</v>
      </c>
      <c r="E329" s="205">
        <v>5858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2023-06-12T20:02:32Z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