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623CF7CE-B840-4E57-8D3A-1AD329B37147}"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B17" i="3" l="1"/>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6" i="3" l="1"/>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<sst xmlns="http://schemas.openxmlformats.org/spreadsheetml/2006/main" count="81" uniqueCount="72">
  <si>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</si>
  <si>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</si>
  <si>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</si>
  <si>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</si>
  <si>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</si>
  <si>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</si>
  <si>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</si>
  <si>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</si>
  <si>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</si>
  <si>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</si>
  <si>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</si>
  <si>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</si>
  <si>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</si>
  <si>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</si>
  <si>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</si>
  <si>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</si>
  <si>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</si>
  <si>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</si>
  <si>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</si>
  <si>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</si>
  <si>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</si>
  <si>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</si>
  <si>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</si>
  <si>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</si>
  <si>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</si>
  <si>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</si>
  <si>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</si>
  <si>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</si>
  <si>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</si>
  <si>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</si>
  <si>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</si>
  <si>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</si>
  <si>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</si>
  <si>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</si>
  <si>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</si>
  <si>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</si>
  <si>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</si>
  <si>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</si>
  <si>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</si>
  <si>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</si>
  <si>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</si>
  <si>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</si>
  <si>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</si>
  <si>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</si>
  <si>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</si>
  <si>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</si>
  <si>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</si>
  <si>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</si>
  <si>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</si>
  <si>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</si>
  <si>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</si>
  <si>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</si>
  <si>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</si>
  <si>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</si>
  <si>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</si>
  <si>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</si>
  <si>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</si>
  <si>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</si>
  <si>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</si>
  <si>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</si>
  <si>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</si>
  <si>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</si>
  <si>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</si>
  <si>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</si>
  <si>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</si>
  <si>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</si>
  <si>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</si>
  <si>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</si>
  <si>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</si>
  <si>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</si>
  <si>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</si>
  <si>
    <t>Will not Equal Zero on the last payment because the final payment is the difference of what has been paid vs what is left, so does not equal the the total amount paid. Off by $1,200 to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</si>
</sst>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49</v>
      </c>
      <c r="B1" s="1" t="s">
        <v>50</v>
      </c>
      <c r="C1" t="s">
        <v>0</v>
      </c>
      <c r="D1" t="s">
        <v>1</v>
      </c>
      <c r="E1" t="s">
        <v>2</v>
      </c>
      <c r="F1" t="s">
        <v>3</v>
      </c>
      <c r="G1" t="s">
        <v>4</v>
      </c>
      <c r="H1" t="s">
        <v>5</v>
      </c>
      <c r="I1" t="s">
        <v>6</v>
      </c>
      <c r="J1" t="s">
        <v>7</v>
      </c>
      <c r="K1" t="s">
        <v>8</v>
      </c>
      <c r="L1" t="s">
        <v>9</v>
      </c>
      <c r="M1" t="s">
        <v>10</v>
      </c>
      <c r="N1" t="s">
        <v>11</v>
      </c>
      <c r="O1" t="s">
        <v>12</v>
      </c>
    </row>
    <row r="2" spans="1:15" x14ac:dyDescent="0.25">
      <c r="A2" s="1" t="s">
        <v>13</v>
      </c>
      <c r="B2" s="1" t="s">
        <v>51</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52</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53</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54</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55</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56</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57</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58</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59</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C18" sqref="C18"/>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36</v>
      </c>
      <c r="C2" s="4"/>
      <c r="D2" s="4"/>
      <c r="E2" s="4"/>
      <c r="F2" s="4"/>
      <c r="G2" s="4"/>
      <c r="H2" s="4"/>
      <c r="I2" s="5" t="s">
        <v>25</v>
      </c>
      <c r="J2" s="5" t="s">
        <v>26</v>
      </c>
      <c r="K2">
        <v>1</v>
      </c>
    </row>
    <row r="3" spans="1:11" x14ac:dyDescent="0.25">
      <c r="A3" s="5" t="s">
        <v>37</v>
      </c>
      <c r="B3" s="5" t="str">
        <f>IF($B$2="June","Pay 2 Final","Pay1 - Sept - May")</f>
        <v>Pay 2 Final</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61</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-1485</v>
      </c>
      <c r="C17" t="s">
        <v>71</v>
      </c>
    </row>
    <row r="18" spans="1:3" x14ac:dyDescent="0.25">
      <c r="A18" t="s">
        <v>60</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June 
Payment</v>
      </c>
      <c r="E2" s="12" t="str">
        <f>CONCATENATE("Paid Through 
",Notes!$B$2)</f>
        <v>Paid Through 
June</v>
      </c>
      <c r="F2" s="12" t="s">
        <v>39</v>
      </c>
      <c r="I2" s="2" t="s">
        <v>45</v>
      </c>
      <c r="L2" s="8" t="s">
        <v>43</v>
      </c>
    </row>
    <row r="3" spans="1:12" hidden="1" x14ac:dyDescent="0.2">
      <c r="A3" s="13"/>
      <c r="B3" s="14" t="str">
        <f>Data[[#Headers],[AEA Name]]</f>
        <v>AEA Name</v>
      </c>
      <c r="C3" s="14" t="str">
        <f>Data[[#Headers],[Original Budget]]</f>
        <v>Original Budget</v>
      </c>
      <c r="D3" s="15" t="str">
        <f>Notes!B3</f>
        <v>Pay 2 Final</v>
      </c>
      <c r="E3" s="15" t="str">
        <f>CONCATENATE("Paid Thru ",Notes!$B$2)</f>
        <v>Paid Thru June</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14489650</v>
      </c>
      <c r="F4" s="17">
        <f>C4-E4</f>
        <v>0</v>
      </c>
      <c r="I4" s="2" t="s">
        <v>62</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1513696</v>
      </c>
      <c r="E5" s="17">
        <f>INDEX(Data[],MATCH($A5,Data[AEA],0),MATCH(E$3,Data[#Headers],0))</f>
        <v>15137338</v>
      </c>
      <c r="F5" s="17">
        <f t="shared" ref="F5:F12" si="0">C5-E5</f>
        <v>0</v>
      </c>
      <c r="I5" s="2" t="s">
        <v>63</v>
      </c>
      <c r="J5" s="3">
        <v>1513696</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3141522</v>
      </c>
      <c r="E6" s="17">
        <f>INDEX(Data[],MATCH($A6,Data[AEA],0),MATCH(E$3,Data[#Headers],0))</f>
        <v>31415256</v>
      </c>
      <c r="F6" s="17">
        <f t="shared" si="0"/>
        <v>0</v>
      </c>
      <c r="I6" s="2" t="s">
        <v>64</v>
      </c>
      <c r="J6" s="3">
        <v>3141522</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2251590</v>
      </c>
      <c r="E7" s="17">
        <f>INDEX(Data[],MATCH($A7,Data[AEA],0),MATCH(E$3,Data[#Headers],0))</f>
        <v>22516116</v>
      </c>
      <c r="F7" s="17">
        <f t="shared" si="0"/>
        <v>0</v>
      </c>
      <c r="I7" s="2" t="s">
        <v>65</v>
      </c>
      <c r="J7" s="3">
        <v>2251590</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3404074</v>
      </c>
      <c r="E8" s="17">
        <f>INDEX(Data[],MATCH($A8,Data[AEA],0),MATCH(E$3,Data[#Headers],0))</f>
        <v>34041001</v>
      </c>
      <c r="F8" s="17">
        <f t="shared" si="0"/>
        <v>0</v>
      </c>
      <c r="I8" s="2" t="s">
        <v>66</v>
      </c>
      <c r="J8" s="3">
        <v>3404074</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6869677</v>
      </c>
      <c r="E9" s="17">
        <f>INDEX(Data[],MATCH($A9,Data[AEA],0),MATCH(E$3,Data[#Headers],0))</f>
        <v>68697058</v>
      </c>
      <c r="F9" s="17">
        <f t="shared" si="0"/>
        <v>0</v>
      </c>
      <c r="I9" s="2" t="s">
        <v>67</v>
      </c>
      <c r="J9" s="3">
        <v>6869677</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2065947</v>
      </c>
      <c r="E10" s="17">
        <f>INDEX(Data[],MATCH($A10,Data[AEA],0),MATCH(E$3,Data[#Headers],0))</f>
        <v>20659632</v>
      </c>
      <c r="F10" s="17">
        <f t="shared" si="0"/>
        <v>0</v>
      </c>
      <c r="I10" s="2" t="s">
        <v>68</v>
      </c>
      <c r="J10" s="3">
        <v>2065947</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1813772</v>
      </c>
      <c r="E11" s="17">
        <f>INDEX(Data[],MATCH($A11,Data[AEA],0),MATCH(E$3,Data[#Headers],0))</f>
        <v>18137855</v>
      </c>
      <c r="F11" s="17">
        <f t="shared" si="0"/>
        <v>0</v>
      </c>
      <c r="I11" s="2" t="s">
        <v>69</v>
      </c>
      <c r="J11" s="3">
        <v>1813772</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1637173</v>
      </c>
      <c r="E12" s="17">
        <f>INDEX(Data[],MATCH($A12,Data[AEA],0),MATCH(E$3,Data[#Headers],0))</f>
        <v>16371739</v>
      </c>
      <c r="F12" s="17">
        <f t="shared" si="0"/>
        <v>0</v>
      </c>
      <c r="I12" s="2" t="s">
        <v>70</v>
      </c>
      <c r="J12" s="3">
        <v>1637173</v>
      </c>
      <c r="K12" s="2" t="str">
        <f t="shared" si="1"/>
        <v>15</v>
      </c>
      <c r="L12" s="3">
        <f t="shared" si="2"/>
        <v>0</v>
      </c>
    </row>
    <row r="13" spans="1:12" ht="13.5" thickBot="1" x14ac:dyDescent="0.25">
      <c r="A13" s="11"/>
      <c r="B13" s="11"/>
      <c r="C13" s="18">
        <f>SUM(C4:C12)</f>
        <v>241465645</v>
      </c>
      <c r="D13" s="18">
        <f t="shared" ref="D13:F13" si="3">SUM(D4:D12)</f>
        <v>24146416</v>
      </c>
      <c r="E13" s="18">
        <f t="shared" si="3"/>
        <v>241465645</v>
      </c>
      <c r="F13" s="18">
        <f t="shared" si="3"/>
        <v>0</v>
      </c>
      <c r="J13" s="3">
        <f>SUM(J4:J12)</f>
        <v>24146416</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2023-06-12T19:46:05Z</dcterms:modified>
</cp:coreProperties>
</file>