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639673B9-D05E-47C5-8D63-ADE3FC7EBFF5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B18" i="10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6" i="3"/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B19" i="10" s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332" i="5"/>
  <c r="S332" i="5" s="1"/>
  <c r="T332" i="5" s="1"/>
  <c r="R333" i="5"/>
  <c r="S333" i="5" s="1"/>
  <c r="T333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B91" i="5" s="1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B115" i="5" s="1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E93" i="2" s="1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G35" i="2" s="1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B90" i="2" s="1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B114" i="2" s="1"/>
  <c r="A115" i="2"/>
  <c r="B115" i="2" s="1"/>
  <c r="A116" i="2"/>
  <c r="A117" i="2"/>
  <c r="A118" i="2"/>
  <c r="A119" i="2"/>
  <c r="A120" i="2"/>
  <c r="A121" i="2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C130" i="2" s="1"/>
  <c r="A131" i="2"/>
  <c r="C131" i="2" s="1"/>
  <c r="A132" i="2"/>
  <c r="A133" i="2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G154" i="2" s="1"/>
  <c r="A155" i="2"/>
  <c r="F155" i="2" s="1"/>
  <c r="A156" i="2"/>
  <c r="A157" i="2"/>
  <c r="A158" i="2"/>
  <c r="A159" i="2"/>
  <c r="A160" i="2"/>
  <c r="G160" i="2" s="1"/>
  <c r="A161" i="2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B210" i="2" s="1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G226" i="2" s="1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B258" i="2" s="1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B274" i="2" s="1"/>
  <c r="A275" i="2"/>
  <c r="A276" i="2"/>
  <c r="A277" i="2"/>
  <c r="C277" i="2" s="1"/>
  <c r="A278" i="2"/>
  <c r="A279" i="2"/>
  <c r="A280" i="2"/>
  <c r="G280" i="2" s="1"/>
  <c r="A281" i="2"/>
  <c r="G281" i="2" s="1"/>
  <c r="A282" i="2"/>
  <c r="B282" i="2" s="1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A10" i="1"/>
  <c r="A11" i="1"/>
  <c r="A12" i="1"/>
  <c r="D12" i="1" s="1"/>
  <c r="A13" i="1"/>
  <c r="A14" i="1"/>
  <c r="A15" i="1"/>
  <c r="A16" i="1"/>
  <c r="A17" i="1"/>
  <c r="B17" i="1" s="1"/>
  <c r="A18" i="1"/>
  <c r="A19" i="1"/>
  <c r="A20" i="1"/>
  <c r="A21" i="1"/>
  <c r="A22" i="1"/>
  <c r="A23" i="1"/>
  <c r="A24" i="1"/>
  <c r="B24" i="1" s="1"/>
  <c r="A25" i="1"/>
  <c r="A26" i="1"/>
  <c r="A27" i="1"/>
  <c r="A28" i="1"/>
  <c r="D28" i="1" s="1"/>
  <c r="A29" i="1"/>
  <c r="A30" i="1"/>
  <c r="B30" i="1" s="1"/>
  <c r="A31" i="1"/>
  <c r="A32" i="1"/>
  <c r="A33" i="1"/>
  <c r="A34" i="1"/>
  <c r="A35" i="1"/>
  <c r="A36" i="1"/>
  <c r="C36" i="1" s="1"/>
  <c r="A37" i="1"/>
  <c r="A38" i="1"/>
  <c r="A39" i="1"/>
  <c r="A40" i="1"/>
  <c r="A41" i="1"/>
  <c r="B41" i="1" s="1"/>
  <c r="A42" i="1"/>
  <c r="A43" i="1"/>
  <c r="A44" i="1"/>
  <c r="C44" i="1" s="1"/>
  <c r="A45" i="1"/>
  <c r="A46" i="1"/>
  <c r="A47" i="1"/>
  <c r="A48" i="1"/>
  <c r="B48" i="1" s="1"/>
  <c r="A49" i="1"/>
  <c r="D49" i="1" s="1"/>
  <c r="A50" i="1"/>
  <c r="A51" i="1"/>
  <c r="B51" i="1" s="1"/>
  <c r="A52" i="1"/>
  <c r="C52" i="1" s="1"/>
  <c r="A53" i="1"/>
  <c r="A54" i="1"/>
  <c r="B54" i="1" s="1"/>
  <c r="A55" i="1"/>
  <c r="A56" i="1"/>
  <c r="A57" i="1"/>
  <c r="C57" i="1" s="1"/>
  <c r="A58" i="1"/>
  <c r="A59" i="1"/>
  <c r="B59" i="1" s="1"/>
  <c r="A60" i="1"/>
  <c r="B60" i="1" s="1"/>
  <c r="A61" i="1"/>
  <c r="A62" i="1"/>
  <c r="A63" i="1"/>
  <c r="A64" i="1"/>
  <c r="A65" i="1"/>
  <c r="B65" i="1" s="1"/>
  <c r="A66" i="1"/>
  <c r="A67" i="1"/>
  <c r="D67" i="1" s="1"/>
  <c r="A68" i="1"/>
  <c r="C68" i="1" s="1"/>
  <c r="A69" i="1"/>
  <c r="A70" i="1"/>
  <c r="A71" i="1"/>
  <c r="A72" i="1"/>
  <c r="A73" i="1"/>
  <c r="A74" i="1"/>
  <c r="A75" i="1"/>
  <c r="D75" i="1" s="1"/>
  <c r="A76" i="1"/>
  <c r="D76" i="1" s="1"/>
  <c r="A77" i="1"/>
  <c r="A78" i="1"/>
  <c r="B78" i="1" s="1"/>
  <c r="A79" i="1"/>
  <c r="A80" i="1"/>
  <c r="A81" i="1"/>
  <c r="A82" i="1"/>
  <c r="A83" i="1"/>
  <c r="A84" i="1"/>
  <c r="C84" i="1" s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B99" i="1" s="1"/>
  <c r="A100" i="1"/>
  <c r="C100" i="1" s="1"/>
  <c r="A101" i="1"/>
  <c r="A102" i="1"/>
  <c r="B102" i="1" s="1"/>
  <c r="A103" i="1"/>
  <c r="A104" i="1"/>
  <c r="A105" i="1"/>
  <c r="C105" i="1" s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C121" i="1" s="1"/>
  <c r="A122" i="1"/>
  <c r="A123" i="1"/>
  <c r="C123" i="1" s="1"/>
  <c r="A124" i="1"/>
  <c r="D124" i="1" s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D139" i="1" s="1"/>
  <c r="A140" i="1"/>
  <c r="A141" i="1"/>
  <c r="A142" i="1"/>
  <c r="A143" i="1"/>
  <c r="A144" i="1"/>
  <c r="A145" i="1"/>
  <c r="D145" i="1" s="1"/>
  <c r="A146" i="1"/>
  <c r="A147" i="1"/>
  <c r="D147" i="1" s="1"/>
  <c r="A148" i="1"/>
  <c r="C148" i="1" s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D172" i="1" s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C193" i="1" s="1"/>
  <c r="A194" i="1"/>
  <c r="A195" i="1"/>
  <c r="B195" i="1" s="1"/>
  <c r="A196" i="1"/>
  <c r="A197" i="1"/>
  <c r="A198" i="1"/>
  <c r="A199" i="1"/>
  <c r="A200" i="1"/>
  <c r="B200" i="1" s="1"/>
  <c r="A201" i="1"/>
  <c r="C201" i="1" s="1"/>
  <c r="A202" i="1"/>
  <c r="A203" i="1"/>
  <c r="A204" i="1"/>
  <c r="C204" i="1" s="1"/>
  <c r="A205" i="1"/>
  <c r="A206" i="1"/>
  <c r="A207" i="1"/>
  <c r="A208" i="1"/>
  <c r="A209" i="1"/>
  <c r="A210" i="1"/>
  <c r="A211" i="1"/>
  <c r="A212" i="1"/>
  <c r="C212" i="1" s="1"/>
  <c r="A213" i="1"/>
  <c r="A214" i="1"/>
  <c r="A215" i="1"/>
  <c r="A216" i="1"/>
  <c r="A217" i="1"/>
  <c r="D217" i="1" s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C235" i="1" s="1"/>
  <c r="A236" i="1"/>
  <c r="A237" i="1"/>
  <c r="A238" i="1"/>
  <c r="A239" i="1"/>
  <c r="A240" i="1"/>
  <c r="A241" i="1"/>
  <c r="C241" i="1" s="1"/>
  <c r="A242" i="1"/>
  <c r="A243" i="1"/>
  <c r="B243" i="1" s="1"/>
  <c r="A244" i="1"/>
  <c r="C244" i="1" s="1"/>
  <c r="A245" i="1"/>
  <c r="A246" i="1"/>
  <c r="A247" i="1"/>
  <c r="A248" i="1"/>
  <c r="A249" i="1"/>
  <c r="A250" i="1"/>
  <c r="B250" i="1" s="1"/>
  <c r="A251" i="1"/>
  <c r="C251" i="1" s="1"/>
  <c r="A252" i="1"/>
  <c r="A253" i="1"/>
  <c r="A254" i="1"/>
  <c r="A255" i="1"/>
  <c r="A256" i="1"/>
  <c r="A257" i="1"/>
  <c r="A258" i="1"/>
  <c r="A259" i="1"/>
  <c r="D259" i="1" s="1"/>
  <c r="A260" i="1"/>
  <c r="A261" i="1"/>
  <c r="A262" i="1"/>
  <c r="A263" i="1"/>
  <c r="A264" i="1"/>
  <c r="A265" i="1"/>
  <c r="B265" i="1" s="1"/>
  <c r="A266" i="1"/>
  <c r="A267" i="1"/>
  <c r="C267" i="1" s="1"/>
  <c r="A268" i="1"/>
  <c r="C268" i="1" s="1"/>
  <c r="A269" i="1"/>
  <c r="A270" i="1"/>
  <c r="A271" i="1"/>
  <c r="A272" i="1"/>
  <c r="A273" i="1"/>
  <c r="D273" i="1" s="1"/>
  <c r="A274" i="1"/>
  <c r="A275" i="1"/>
  <c r="C275" i="1" s="1"/>
  <c r="A276" i="1"/>
  <c r="D276" i="1" s="1"/>
  <c r="A277" i="1"/>
  <c r="A278" i="1"/>
  <c r="A279" i="1"/>
  <c r="A280" i="1"/>
  <c r="A281" i="1"/>
  <c r="A282" i="1"/>
  <c r="A283" i="1"/>
  <c r="C283" i="1" s="1"/>
  <c r="A284" i="1"/>
  <c r="A285" i="1"/>
  <c r="C285" i="1" s="1"/>
  <c r="A286" i="1"/>
  <c r="A287" i="1"/>
  <c r="A288" i="1"/>
  <c r="A289" i="1"/>
  <c r="D289" i="1" s="1"/>
  <c r="A290" i="1"/>
  <c r="A291" i="1"/>
  <c r="D291" i="1" s="1"/>
  <c r="A292" i="1"/>
  <c r="A293" i="1"/>
  <c r="A294" i="1"/>
  <c r="A295" i="1"/>
  <c r="A296" i="1"/>
  <c r="A297" i="1"/>
  <c r="A298" i="1"/>
  <c r="A299" i="1"/>
  <c r="B299" i="1" s="1"/>
  <c r="A300" i="1"/>
  <c r="C300" i="1" s="1"/>
  <c r="A301" i="1"/>
  <c r="A302" i="1"/>
  <c r="A303" i="1"/>
  <c r="A304" i="1"/>
  <c r="A305" i="1"/>
  <c r="A306" i="1"/>
  <c r="B306" i="1" s="1"/>
  <c r="A307" i="1"/>
  <c r="B307" i="1" s="1"/>
  <c r="A308" i="1"/>
  <c r="A309" i="1"/>
  <c r="A310" i="1"/>
  <c r="A311" i="1"/>
  <c r="A312" i="1"/>
  <c r="A313" i="1"/>
  <c r="D313" i="1" s="1"/>
  <c r="A314" i="1"/>
  <c r="A315" i="1"/>
  <c r="A316" i="1"/>
  <c r="A317" i="1"/>
  <c r="A318" i="1"/>
  <c r="A319" i="1"/>
  <c r="A320" i="1"/>
  <c r="A321" i="1"/>
  <c r="A322" i="1"/>
  <c r="A323" i="1"/>
  <c r="B323" i="1" s="1"/>
  <c r="A324" i="1"/>
  <c r="C324" i="1" s="1"/>
  <c r="A325" i="1"/>
  <c r="C325" i="1" s="1"/>
  <c r="A326" i="1"/>
  <c r="A327" i="1"/>
  <c r="A328" i="1"/>
  <c r="A329" i="1"/>
  <c r="A330" i="1"/>
  <c r="A331" i="1"/>
  <c r="A332" i="1"/>
  <c r="C332" i="1" s="1"/>
  <c r="A6" i="1"/>
  <c r="F4" i="1"/>
  <c r="E4" i="1"/>
  <c r="D4" i="1"/>
  <c r="C4" i="1"/>
  <c r="C271" i="1" s="1"/>
  <c r="G215" i="2"/>
  <c r="G250" i="2"/>
  <c r="C202" i="2"/>
  <c r="C317" i="2"/>
  <c r="G277" i="2"/>
  <c r="G253" i="2"/>
  <c r="C245" i="2"/>
  <c r="G229" i="2"/>
  <c r="G221" i="2"/>
  <c r="C221" i="2"/>
  <c r="G193" i="2"/>
  <c r="C193" i="2"/>
  <c r="B193" i="2"/>
  <c r="G185" i="2"/>
  <c r="C173" i="2"/>
  <c r="G161" i="2"/>
  <c r="C161" i="2"/>
  <c r="C149" i="2"/>
  <c r="G145" i="2"/>
  <c r="E141" i="2"/>
  <c r="C137" i="2"/>
  <c r="G133" i="2"/>
  <c r="C133" i="2"/>
  <c r="G125" i="2"/>
  <c r="G121" i="2"/>
  <c r="C101" i="2"/>
  <c r="G89" i="2"/>
  <c r="G85" i="2"/>
  <c r="C77" i="2"/>
  <c r="G73" i="2"/>
  <c r="C69" i="2"/>
  <c r="G65" i="2"/>
  <c r="C53" i="2"/>
  <c r="G49" i="2"/>
  <c r="G41" i="2"/>
  <c r="G37" i="2"/>
  <c r="G33" i="2"/>
  <c r="C25" i="2"/>
  <c r="G13" i="2"/>
  <c r="C13" i="2"/>
  <c r="C280" i="2"/>
  <c r="G208" i="2"/>
  <c r="G136" i="2"/>
  <c r="C104" i="2"/>
  <c r="C88" i="2"/>
  <c r="B88" i="2"/>
  <c r="C40" i="2"/>
  <c r="C32" i="2"/>
  <c r="G16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31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115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C247" i="1"/>
  <c r="B247" i="1"/>
  <c r="B199" i="1"/>
  <c r="B327" i="1"/>
  <c r="B279" i="1"/>
  <c r="D231" i="1"/>
  <c r="C231" i="1"/>
  <c r="D203" i="1"/>
  <c r="C151" i="1"/>
  <c r="B151" i="1"/>
  <c r="C87" i="1"/>
  <c r="C63" i="1"/>
  <c r="B39" i="1"/>
  <c r="B31" i="1"/>
  <c r="B19" i="1"/>
  <c r="B15" i="1"/>
  <c r="C7" i="1"/>
  <c r="B7" i="1"/>
  <c r="B90" i="1"/>
  <c r="C66" i="1"/>
  <c r="B46" i="1"/>
  <c r="B42" i="1"/>
  <c r="B22" i="1"/>
  <c r="B271" i="1"/>
  <c r="C207" i="1"/>
  <c r="D183" i="1"/>
  <c r="C183" i="1"/>
  <c r="B127" i="1"/>
  <c r="C111" i="1"/>
  <c r="C67" i="1"/>
  <c r="B43" i="1"/>
  <c r="C27" i="1"/>
  <c r="B27" i="1"/>
  <c r="D210" i="1"/>
  <c r="C210" i="1"/>
  <c r="C150" i="1"/>
  <c r="C138" i="1"/>
  <c r="C114" i="1"/>
  <c r="D82" i="1"/>
  <c r="D301" i="1"/>
  <c r="B286" i="1"/>
  <c r="B222" i="1"/>
  <c r="C331" i="1"/>
  <c r="D319" i="1"/>
  <c r="D195" i="1"/>
  <c r="C330" i="1"/>
  <c r="D282" i="1"/>
  <c r="D270" i="1"/>
  <c r="D258" i="1"/>
  <c r="B58" i="1"/>
  <c r="C321" i="1"/>
  <c r="C313" i="1"/>
  <c r="C297" i="1"/>
  <c r="C289" i="1"/>
  <c r="D253" i="1"/>
  <c r="C233" i="1"/>
  <c r="D229" i="1"/>
  <c r="C229" i="1"/>
  <c r="D205" i="1"/>
  <c r="D189" i="1"/>
  <c r="D181" i="1"/>
  <c r="C165" i="1"/>
  <c r="D157" i="1"/>
  <c r="C153" i="1"/>
  <c r="C145" i="1"/>
  <c r="D133" i="1"/>
  <c r="D129" i="1"/>
  <c r="B201" i="1"/>
  <c r="D324" i="1"/>
  <c r="C312" i="1"/>
  <c r="D248" i="1"/>
  <c r="D192" i="1"/>
  <c r="B168" i="1"/>
  <c r="B144" i="1"/>
  <c r="B120" i="1"/>
  <c r="C96" i="1"/>
  <c r="C80" i="1"/>
  <c r="C24" i="1"/>
  <c r="B312" i="1"/>
  <c r="B264" i="1"/>
  <c r="B253" i="1"/>
  <c r="B237" i="1"/>
  <c r="B232" i="1"/>
  <c r="B154" i="1"/>
  <c r="B114" i="1"/>
  <c r="D121" i="1"/>
  <c r="D85" i="1"/>
  <c r="D73" i="1"/>
  <c r="D61" i="1"/>
  <c r="D45" i="1"/>
  <c r="B37" i="1"/>
  <c r="D33" i="1"/>
  <c r="D21" i="1"/>
  <c r="B13" i="1"/>
  <c r="B9" i="1"/>
  <c r="C69" i="1"/>
  <c r="C25" i="1"/>
  <c r="C73" i="1"/>
  <c r="C21" i="1"/>
  <c r="C97" i="1"/>
  <c r="C81" i="1"/>
  <c r="C49" i="1"/>
  <c r="B1" i="10"/>
  <c r="C168" i="1" l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Q11" i="3"/>
  <c r="D11" i="3" s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Q107" i="3"/>
  <c r="D10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99" i="3"/>
  <c r="E99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P212" i="3"/>
  <c r="C212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15" i="3"/>
  <c r="G15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B204" i="5"/>
  <c r="Q319" i="3"/>
  <c r="D319" i="3" s="1"/>
  <c r="T12" i="3"/>
  <c r="G12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R168" i="3"/>
  <c r="E168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Q285" i="3"/>
  <c r="D285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T317" i="3"/>
  <c r="G317" i="3" s="1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Q157" i="3"/>
  <c r="D157" i="3" s="1"/>
  <c r="F169" i="2"/>
  <c r="S169" i="3" s="1"/>
  <c r="F169" i="3" s="1"/>
  <c r="R173" i="3"/>
  <c r="E173" i="3" s="1"/>
  <c r="R177" i="3"/>
  <c r="E177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R187" i="3"/>
  <c r="E187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R34" i="3"/>
  <c r="E34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34" i="3"/>
  <c r="E234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T271" i="3"/>
  <c r="G271" i="3" s="1"/>
  <c r="R279" i="3"/>
  <c r="E279" i="3" s="1"/>
  <c r="R315" i="3"/>
  <c r="E315" i="3" s="1"/>
  <c r="B176" i="2"/>
  <c r="B45" i="5"/>
  <c r="B281" i="1"/>
  <c r="B264" i="2"/>
  <c r="B75" i="5"/>
  <c r="P323" i="3"/>
  <c r="C323" i="3" s="1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G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31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M7" i="5" l="1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<sst xmlns="http://schemas.openxmlformats.org/spreadsheetml/2006/main" count="4486" uniqueCount="1165">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</sst>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2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0</v>
      </c>
      <c r="G10" s="22">
        <f>INDEX(Data[],MATCH($A10,Data[Dist],0),MATCH(G$4,Data[#Headers],0))</f>
        <v>921593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0</v>
      </c>
      <c r="G24" s="22">
        <f>INDEX(Data[],MATCH($A24,Data[Dist],0),MATCH(G$4,Data[#Headers],0))</f>
        <v>1065371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0</v>
      </c>
      <c r="G35" s="22">
        <f>INDEX(Data[],MATCH($A35,Data[Dist],0),MATCH(G$4,Data[#Headers],0))</f>
        <v>1058031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0</v>
      </c>
      <c r="G45" s="22">
        <f>INDEX(Data[],MATCH($A45,Data[Dist],0),MATCH(G$4,Data[#Headers],0))</f>
        <v>31668161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0</v>
      </c>
      <c r="G47" s="22">
        <f>INDEX(Data[],MATCH($A47,Data[Dist],0),MATCH(G$4,Data[#Headers],0))</f>
        <v>1774106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0</v>
      </c>
      <c r="G50" s="22">
        <f>INDEX(Data[],MATCH($A50,Data[Dist],0),MATCH(G$4,Data[#Headers],0))</f>
        <v>4624334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0</v>
      </c>
      <c r="G97" s="22">
        <f>INDEX(Data[],MATCH($A97,Data[Dist],0),MATCH(G$4,Data[#Headers],0))</f>
        <v>2244197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0</v>
      </c>
      <c r="G107" s="22">
        <f>INDEX(Data[],MATCH($A107,Data[Dist],0),MATCH(G$4,Data[#Headers],0))</f>
        <v>2535726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0</v>
      </c>
      <c r="G117" s="22">
        <f>INDEX(Data[],MATCH($A117,Data[Dist],0),MATCH(G$4,Data[#Headers],0))</f>
        <v>14078951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0</v>
      </c>
      <c r="G158" s="22">
        <f>INDEX(Data[],MATCH($A158,Data[Dist],0),MATCH(G$4,Data[#Headers],0))</f>
        <v>15689226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0</v>
      </c>
      <c r="G163" s="22">
        <f>INDEX(Data[],MATCH($A163,Data[Dist],0),MATCH(G$4,Data[#Headers],0))</f>
        <v>2605966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0</v>
      </c>
      <c r="G166" s="22">
        <f>INDEX(Data[],MATCH($A166,Data[Dist],0),MATCH(G$4,Data[#Headers],0))</f>
        <v>3385786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0</v>
      </c>
      <c r="G167" s="22">
        <f>INDEX(Data[],MATCH($A167,Data[Dist],0),MATCH(G$4,Data[#Headers],0))</f>
        <v>14772873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0</v>
      </c>
      <c r="G191" s="22">
        <f>INDEX(Data[],MATCH($A191,Data[Dist],0),MATCH(G$4,Data[#Headers],0))</f>
        <v>2514910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0</v>
      </c>
      <c r="G196" s="22">
        <f>INDEX(Data[],MATCH($A196,Data[Dist],0),MATCH(G$4,Data[#Headers],0))</f>
        <v>2220457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0</v>
      </c>
      <c r="G201" s="22">
        <f>INDEX(Data[],MATCH($A201,Data[Dist],0),MATCH(G$4,Data[#Headers],0))</f>
        <v>1199970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0</v>
      </c>
      <c r="G205" s="22">
        <f>INDEX(Data[],MATCH($A205,Data[Dist],0),MATCH(G$4,Data[#Headers],0))</f>
        <v>1695866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0</v>
      </c>
      <c r="G222" s="22">
        <f>INDEX(Data[],MATCH($A222,Data[Dist],0),MATCH(G$4,Data[#Headers],0))</f>
        <v>3056428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0</v>
      </c>
      <c r="G233" s="22">
        <f>INDEX(Data[],MATCH($A233,Data[Dist],0),MATCH(G$4,Data[#Headers],0))</f>
        <v>41189601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0</v>
      </c>
      <c r="G246" s="22">
        <f>INDEX(Data[],MATCH($A246,Data[Dist],0),MATCH(G$4,Data[#Headers],0))</f>
        <v>7578683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0</v>
      </c>
      <c r="G267" s="22">
        <f>INDEX(Data[],MATCH($A267,Data[Dist],0),MATCH(G$4,Data[#Headers],0))</f>
        <v>2477186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0</v>
      </c>
      <c r="G274" s="22">
        <f>INDEX(Data[],MATCH($A274,Data[Dist],0),MATCH(G$4,Data[#Headers],0))</f>
        <v>11626720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0</v>
      </c>
      <c r="G319" s="22">
        <f>INDEX(Data[],MATCH($A319,Data[Dist],0),MATCH(G$4,Data[#Headers],0))</f>
        <v>9627929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0</v>
      </c>
      <c r="G333" s="24">
        <f>SUM(G6:G332)</f>
        <v>3339028325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2 State Foundation Aid (Code 3111)</v>
      </c>
      <c r="I4" s="18" t="str">
        <f>Notes!B3</f>
        <v>Pay 2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668617</v>
      </c>
      <c r="I10" s="22">
        <f>INDEX(Data[],MATCH($A10,Data[Dist],0),MATCH(I$4,Data[#Headers],0))</f>
        <v>921593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687283</v>
      </c>
      <c r="I24" s="22">
        <f>INDEX(Data[],MATCH($A24,Data[Dist],0),MATCH(I$4,Data[#Headers],0))</f>
        <v>1065371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820396</v>
      </c>
      <c r="I35" s="22">
        <f>INDEX(Data[],MATCH($A35,Data[Dist],0),MATCH(I$4,Data[#Headers],0))</f>
        <v>1058031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26618489</v>
      </c>
      <c r="I45" s="22">
        <f>INDEX(Data[],MATCH($A45,Data[Dist],0),MATCH(I$4,Data[#Headers],0))</f>
        <v>31668161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1376403</v>
      </c>
      <c r="I47" s="22">
        <f>INDEX(Data[],MATCH($A47,Data[Dist],0),MATCH(I$4,Data[#Headers],0))</f>
        <v>1774106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3716770</v>
      </c>
      <c r="I50" s="22">
        <f>INDEX(Data[],MATCH($A50,Data[Dist],0),MATCH(I$4,Data[#Headers],0))</f>
        <v>4624334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1674475</v>
      </c>
      <c r="I97" s="22">
        <f>INDEX(Data[],MATCH($A97,Data[Dist],0),MATCH(I$4,Data[#Headers],0))</f>
        <v>2244197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1931124</v>
      </c>
      <c r="I107" s="22">
        <f>INDEX(Data[],MATCH($A107,Data[Dist],0),MATCH(I$4,Data[#Headers],0))</f>
        <v>2535726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11520206</v>
      </c>
      <c r="I117" s="22">
        <f>INDEX(Data[],MATCH($A117,Data[Dist],0),MATCH(I$4,Data[#Headers],0))</f>
        <v>14078951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13218915</v>
      </c>
      <c r="I158" s="22">
        <f>INDEX(Data[],MATCH($A158,Data[Dist],0),MATCH(I$4,Data[#Headers],0))</f>
        <v>15689226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2128280</v>
      </c>
      <c r="I163" s="22">
        <f>INDEX(Data[],MATCH($A163,Data[Dist],0),MATCH(I$4,Data[#Headers],0))</f>
        <v>2605966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2587761</v>
      </c>
      <c r="I166" s="22">
        <f>INDEX(Data[],MATCH($A166,Data[Dist],0),MATCH(I$4,Data[#Headers],0))</f>
        <v>3385786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11946251</v>
      </c>
      <c r="I167" s="22">
        <f>INDEX(Data[],MATCH($A167,Data[Dist],0),MATCH(I$4,Data[#Headers],0))</f>
        <v>14772873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2055179</v>
      </c>
      <c r="I191" s="22">
        <f>INDEX(Data[],MATCH($A191,Data[Dist],0),MATCH(I$4,Data[#Headers],0))</f>
        <v>2514910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1592556</v>
      </c>
      <c r="I196" s="22">
        <f>INDEX(Data[],MATCH($A196,Data[Dist],0),MATCH(I$4,Data[#Headers],0))</f>
        <v>2220457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932676</v>
      </c>
      <c r="I201" s="22">
        <f>INDEX(Data[],MATCH($A201,Data[Dist],0),MATCH(I$4,Data[#Headers],0))</f>
        <v>1199970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1330414</v>
      </c>
      <c r="I205" s="22">
        <f>INDEX(Data[],MATCH($A205,Data[Dist],0),MATCH(I$4,Data[#Headers],0))</f>
        <v>1695866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2361809</v>
      </c>
      <c r="I222" s="22">
        <f>INDEX(Data[],MATCH($A222,Data[Dist],0),MATCH(I$4,Data[#Headers],0))</f>
        <v>3056428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34659681</v>
      </c>
      <c r="I233" s="22">
        <f>INDEX(Data[],MATCH($A233,Data[Dist],0),MATCH(I$4,Data[#Headers],0))</f>
        <v>41189601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6080706</v>
      </c>
      <c r="I246" s="22">
        <f>INDEX(Data[],MATCH($A246,Data[Dist],0),MATCH(I$4,Data[#Headers],0))</f>
        <v>7578683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1808721</v>
      </c>
      <c r="I267" s="22">
        <f>INDEX(Data[],MATCH($A267,Data[Dist],0),MATCH(I$4,Data[#Headers],0))</f>
        <v>2477186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9613787</v>
      </c>
      <c r="I274" s="22">
        <f>INDEX(Data[],MATCH($A274,Data[Dist],0),MATCH(I$4,Data[#Headers],0))</f>
        <v>11626720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7964813</v>
      </c>
      <c r="I319" s="22">
        <f>INDEX(Data[],MATCH($A319,Data[Dist],0),MATCH(I$4,Data[#Headers],0))</f>
        <v>9627929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2696031636</v>
      </c>
      <c r="I333" s="24">
        <f t="shared" si="0"/>
        <v>3339028325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6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4" width="15.42578125" style="163" customWidth="1"/>
    <col min="5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(January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January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January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January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January</v>
      </c>
      <c r="H6" s="43" t="str">
        <f>Notes!$B$3</f>
        <v>Pay 2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1803757</v>
      </c>
      <c r="H7" s="22">
        <f>INDEX(Data[],MATCH($A7,Data[Dist],0),MATCH(H$6,Data[#Headers],0))-G7</f>
        <v>1793344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358669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358669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INDEX($A$7:$H$333,MATCH($S7,$A$7:$A$333,0),4)-Q7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931954</v>
      </c>
      <c r="H8" s="22">
        <f>INDEX(Data[],MATCH($A8,Data[Dist],0),MATCH(H$6,Data[#Headers],0))-G8</f>
        <v>927212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185442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185442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INDEX($A$7:$H$333,MATCH($S8,$A$7:$A$333,0),4)-Q8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7311334</v>
      </c>
      <c r="H9" s="22">
        <f>INDEX(Data[],MATCH($A9,Data[Dist],0),MATCH(H$6,Data[#Headers],0))-G9</f>
        <v>7279870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1455974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1978001</v>
      </c>
      <c r="H10" s="22">
        <f>INDEX(Data[],MATCH($A10,Data[Dist],0),MATCH(H$6,Data[#Headers],0))-G10</f>
        <v>1969483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393897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393897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91860</v>
      </c>
      <c r="F11" s="160">
        <f>INDEX(Data[],MATCH($A11,Data[Dist],0),MATCH(F$6,Data[#Headers],0))</f>
        <v>91861</v>
      </c>
      <c r="G11" s="22">
        <f>INDEX(Data[],MATCH($A11,Data[Dist],0),MATCH(G$6,Data[#Headers],0))</f>
        <v>462292</v>
      </c>
      <c r="H11" s="22">
        <f>INDEX(Data[],MATCH($A11,Data[Dist],0),MATCH(H$6,Data[#Headers],0))-G11</f>
        <v>459301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91860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91860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4174086</v>
      </c>
      <c r="H12" s="22">
        <f>INDEX(Data[],MATCH($A12,Data[Dist],0),MATCH(H$6,Data[#Headers],0))-G12</f>
        <v>4156590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831318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1572474</v>
      </c>
      <c r="H13" s="22">
        <f>INDEX(Data[],MATCH($A13,Data[Dist],0),MATCH(H$6,Data[#Headers],0))-G13</f>
        <v>1564529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312906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312906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832891</v>
      </c>
      <c r="H14" s="22">
        <f>INDEX(Data[],MATCH($A14,Data[Dist],0),MATCH(H$6,Data[#Headers],0))-G14</f>
        <v>828592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165719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165719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3980520</v>
      </c>
      <c r="H15" s="22">
        <f>INDEX(Data[],MATCH($A15,Data[Dist],0),MATCH(H$6,Data[#Headers],0))-G15</f>
        <v>3960622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792124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792124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3236520</v>
      </c>
      <c r="H16" s="22">
        <f>INDEX(Data[],MATCH($A16,Data[Dist],0),MATCH(H$6,Data[#Headers],0))-G16</f>
        <v>3220460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644092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1779078</v>
      </c>
      <c r="H17" s="22">
        <f>INDEX(Data[],MATCH($A17,Data[Dist],0),MATCH(H$6,Data[#Headers],0))-G17</f>
        <v>1770371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354074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354074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2428897</v>
      </c>
      <c r="H18" s="22">
        <f>INDEX(Data[],MATCH($A18,Data[Dist],0),MATCH(H$6,Data[#Headers],0))-G18</f>
        <v>2415787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483157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483157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11546813</v>
      </c>
      <c r="H19" s="22">
        <f>INDEX(Data[],MATCH($A19,Data[Dist],0),MATCH(H$6,Data[#Headers],0))-G19</f>
        <v>11478142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2295629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2295629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4359399</v>
      </c>
      <c r="H20" s="22">
        <f>INDEX(Data[],MATCH($A20,Data[Dist],0),MATCH(H$6,Data[#Headers],0))-G20</f>
        <v>4339973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867995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867995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751211</v>
      </c>
      <c r="H21" s="22">
        <f>INDEX(Data[],MATCH($A21,Data[Dist],0),MATCH(H$6,Data[#Headers],0))-G21</f>
        <v>747794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149559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149559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40785238</v>
      </c>
      <c r="H22" s="22">
        <f>INDEX(Data[],MATCH($A22,Data[Dist],0),MATCH(H$6,Data[#Headers],0))-G22</f>
        <v>40593632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8118726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8118726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2814021</v>
      </c>
      <c r="H23" s="22">
        <f>INDEX(Data[],MATCH($A23,Data[Dist],0),MATCH(H$6,Data[#Headers],0))-G23</f>
        <v>2801542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560309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560309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779801</v>
      </c>
      <c r="H24" s="22">
        <f>INDEX(Data[],MATCH($A24,Data[Dist],0),MATCH(H$6,Data[#Headers],0))-G24</f>
        <v>773642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154729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154729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106110</v>
      </c>
      <c r="F25" s="160">
        <f>INDEX(Data[],MATCH($A25,Data[Dist],0),MATCH(F$6,Data[#Headers],0))</f>
        <v>106109</v>
      </c>
      <c r="G25" s="22">
        <f>INDEX(Data[],MATCH($A25,Data[Dist],0),MATCH(G$6,Data[#Headers],0))</f>
        <v>534822</v>
      </c>
      <c r="H25" s="22">
        <f>INDEX(Data[],MATCH($A25,Data[Dist],0),MATCH(H$6,Data[#Headers],0))-G25</f>
        <v>530549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106110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106110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4983950</v>
      </c>
      <c r="H26" s="22">
        <f>INDEX(Data[],MATCH($A26,Data[Dist],0),MATCH(H$6,Data[#Headers],0))-G26</f>
        <v>4962892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992578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992578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1646115</v>
      </c>
      <c r="H27" s="22">
        <f>INDEX(Data[],MATCH($A27,Data[Dist],0),MATCH(H$6,Data[#Headers],0))-G27</f>
        <v>1638097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327619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327619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1916985</v>
      </c>
      <c r="H28" s="22">
        <f>INDEX(Data[],MATCH($A28,Data[Dist],0),MATCH(H$6,Data[#Headers],0))-G28</f>
        <v>1905264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381053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381053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6276957</v>
      </c>
      <c r="H29" s="22">
        <f>INDEX(Data[],MATCH($A29,Data[Dist],0),MATCH(H$6,Data[#Headers],0))-G29</f>
        <v>6250925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1250185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1317725</v>
      </c>
      <c r="H30" s="22">
        <f>INDEX(Data[],MATCH($A30,Data[Dist],0),MATCH(H$6,Data[#Headers],0))-G30</f>
        <v>1312226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262445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262445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1340282</v>
      </c>
      <c r="H31" s="22">
        <f>INDEX(Data[],MATCH($A31,Data[Dist],0),MATCH(H$6,Data[#Headers],0))-G31</f>
        <v>1332828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266566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266566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1567321</v>
      </c>
      <c r="H32" s="22">
        <f>INDEX(Data[],MATCH($A32,Data[Dist],0),MATCH(H$6,Data[#Headers],0))-G32</f>
        <v>1559866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311973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311973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1550085</v>
      </c>
      <c r="H33" s="22">
        <f>INDEX(Data[],MATCH($A33,Data[Dist],0),MATCH(H$6,Data[#Headers],0))-G33</f>
        <v>1542867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308573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308573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1905484</v>
      </c>
      <c r="H34" s="22">
        <f>INDEX(Data[],MATCH($A34,Data[Dist],0),MATCH(H$6,Data[#Headers],0))-G34</f>
        <v>1895940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379188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2471376</v>
      </c>
      <c r="H35" s="22">
        <f>INDEX(Data[],MATCH($A35,Data[Dist],0),MATCH(H$6,Data[#Headers],0))-G35</f>
        <v>2459797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491960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491960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105520</v>
      </c>
      <c r="F36" s="160">
        <f>INDEX(Data[],MATCH($A36,Data[Dist],0),MATCH(F$6,Data[#Headers],0))</f>
        <v>105519</v>
      </c>
      <c r="G36" s="22">
        <f>INDEX(Data[],MATCH($A36,Data[Dist],0),MATCH(G$6,Data[#Headers],0))</f>
        <v>530432</v>
      </c>
      <c r="H36" s="22">
        <f>INDEX(Data[],MATCH($A36,Data[Dist],0),MATCH(H$6,Data[#Headers],0))-G36</f>
        <v>527599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105520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105520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4562001</v>
      </c>
      <c r="H37" s="22">
        <f>INDEX(Data[],MATCH($A37,Data[Dist],0),MATCH(H$6,Data[#Headers],0))-G37</f>
        <v>4538866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907773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907773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13276332</v>
      </c>
      <c r="H38" s="22">
        <f>INDEX(Data[],MATCH($A38,Data[Dist],0),MATCH(H$6,Data[#Headers],0))-G38</f>
        <v>13214397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2642880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2642880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2373929</v>
      </c>
      <c r="H39" s="22">
        <f>INDEX(Data[],MATCH($A39,Data[Dist],0),MATCH(H$6,Data[#Headers],0))-G39</f>
        <v>2360686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472137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472137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8750136</v>
      </c>
      <c r="H40" s="22">
        <f>INDEX(Data[],MATCH($A40,Data[Dist],0),MATCH(H$6,Data[#Headers],0))-G40</f>
        <v>8713018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1742604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1742604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7705440</v>
      </c>
      <c r="H41" s="22">
        <f>INDEX(Data[],MATCH($A41,Data[Dist],0),MATCH(H$6,Data[#Headers],0))-G41</f>
        <v>7674502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1534900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1534900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1942010</v>
      </c>
      <c r="H42" s="22">
        <f>INDEX(Data[],MATCH($A42,Data[Dist],0),MATCH(H$6,Data[#Headers],0))-G42</f>
        <v>1933247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386650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386650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1611077</v>
      </c>
      <c r="H43" s="22">
        <f>INDEX(Data[],MATCH($A43,Data[Dist],0),MATCH(H$6,Data[#Headers],0))-G43</f>
        <v>1602446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320489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320489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1628954</v>
      </c>
      <c r="H44" s="22">
        <f>INDEX(Data[],MATCH($A44,Data[Dist],0),MATCH(H$6,Data[#Headers],0))-G44</f>
        <v>1620808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324162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324162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1072876</v>
      </c>
      <c r="H45" s="22">
        <f>INDEX(Data[],MATCH($A45,Data[Dist],0),MATCH(H$6,Data[#Headers],0))-G45</f>
        <v>1066077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213216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213216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3160818</v>
      </c>
      <c r="F46" s="160">
        <f>INDEX(Data[],MATCH($A46,Data[Dist],0),MATCH(F$6,Data[#Headers],0))</f>
        <v>3160819</v>
      </c>
      <c r="G46" s="22">
        <f>INDEX(Data[],MATCH($A46,Data[Dist],0),MATCH(G$6,Data[#Headers],0))</f>
        <v>15864070</v>
      </c>
      <c r="H46" s="22">
        <f>INDEX(Data[],MATCH($A46,Data[Dist],0),MATCH(H$6,Data[#Headers],0))-G46</f>
        <v>15804091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3160818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3160818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842295</v>
      </c>
      <c r="H47" s="22">
        <f>INDEX(Data[],MATCH($A47,Data[Dist],0),MATCH(H$6,Data[#Headers],0))-G47</f>
        <v>835154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167031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167031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176998</v>
      </c>
      <c r="F48" s="160">
        <f>INDEX(Data[],MATCH($A48,Data[Dist],0),MATCH(F$6,Data[#Headers],0))</f>
        <v>176996</v>
      </c>
      <c r="G48" s="22">
        <f>INDEX(Data[],MATCH($A48,Data[Dist],0),MATCH(G$6,Data[#Headers],0))</f>
        <v>889118</v>
      </c>
      <c r="H48" s="22">
        <f>INDEX(Data[],MATCH($A48,Data[Dist],0),MATCH(H$6,Data[#Headers],0))-G48</f>
        <v>884988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176998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176998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1245513</v>
      </c>
      <c r="H49" s="22">
        <f>INDEX(Data[],MATCH($A49,Data[Dist],0),MATCH(H$6,Data[#Headers],0))-G49</f>
        <v>1239627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247925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247925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2732885</v>
      </c>
      <c r="H50" s="22">
        <f>INDEX(Data[],MATCH($A50,Data[Dist],0),MATCH(H$6,Data[#Headers],0))-G50</f>
        <v>2719943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543989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543989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461544</v>
      </c>
      <c r="F51" s="160">
        <f>INDEX(Data[],MATCH($A51,Data[Dist],0),MATCH(F$6,Data[#Headers],0))</f>
        <v>461542</v>
      </c>
      <c r="G51" s="22">
        <f>INDEX(Data[],MATCH($A51,Data[Dist],0),MATCH(G$6,Data[#Headers],0))</f>
        <v>2316616</v>
      </c>
      <c r="H51" s="22">
        <f>INDEX(Data[],MATCH($A51,Data[Dist],0),MATCH(H$6,Data[#Headers],0))-G51</f>
        <v>2307718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461544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461544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7767021</v>
      </c>
      <c r="H52" s="22">
        <f>INDEX(Data[],MATCH($A52,Data[Dist],0),MATCH(H$6,Data[#Headers],0))-G52</f>
        <v>7736727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1547345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1547345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4793839</v>
      </c>
      <c r="H53" s="22">
        <f>INDEX(Data[],MATCH($A53,Data[Dist],0),MATCH(H$6,Data[#Headers],0))-G53</f>
        <v>4768252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953651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953651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18767492</v>
      </c>
      <c r="H54" s="22">
        <f>INDEX(Data[],MATCH($A54,Data[Dist],0),MATCH(H$6,Data[#Headers],0))-G54</f>
        <v>18682262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3736452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3736452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56590076</v>
      </c>
      <c r="H55" s="22">
        <f>INDEX(Data[],MATCH($A55,Data[Dist],0),MATCH(H$6,Data[#Headers],0))-G55</f>
        <v>56343742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11268748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11268748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4660345</v>
      </c>
      <c r="H56" s="22">
        <f>INDEX(Data[],MATCH($A56,Data[Dist],0),MATCH(H$6,Data[#Headers],0))-G56</f>
        <v>4641126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928225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928225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5257216</v>
      </c>
      <c r="H57" s="22">
        <f>INDEX(Data[],MATCH($A57,Data[Dist],0),MATCH(H$6,Data[#Headers],0))-G57</f>
        <v>5236918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1047384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1047384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2435562</v>
      </c>
      <c r="H58" s="22">
        <f>INDEX(Data[],MATCH($A58,Data[Dist],0),MATCH(H$6,Data[#Headers],0))-G58</f>
        <v>2423649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484730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484730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1385261</v>
      </c>
      <c r="H59" s="22">
        <f>INDEX(Data[],MATCH($A59,Data[Dist],0),MATCH(H$6,Data[#Headers],0))-G59</f>
        <v>1378563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275713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275713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4983553</v>
      </c>
      <c r="H60" s="22">
        <f>INDEX(Data[],MATCH($A60,Data[Dist],0),MATCH(H$6,Data[#Headers],0))-G60</f>
        <v>4961182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992237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992237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1633836</v>
      </c>
      <c r="H61" s="22">
        <f>INDEX(Data[],MATCH($A61,Data[Dist],0),MATCH(H$6,Data[#Headers],0))-G61</f>
        <v>1626721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325344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325344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2646736</v>
      </c>
      <c r="H62" s="22">
        <f>INDEX(Data[],MATCH($A62,Data[Dist],0),MATCH(H$6,Data[#Headers],0))-G62</f>
        <v>2636878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527376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527376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2468493</v>
      </c>
      <c r="H63" s="22">
        <f>INDEX(Data[],MATCH($A63,Data[Dist],0),MATCH(H$6,Data[#Headers],0))-G63</f>
        <v>2456863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491373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491373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4632375</v>
      </c>
      <c r="H64" s="22">
        <f>INDEX(Data[],MATCH($A64,Data[Dist],0),MATCH(H$6,Data[#Headers],0))-G64</f>
        <v>4613196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922639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922639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5487069</v>
      </c>
      <c r="H65" s="22">
        <f>INDEX(Data[],MATCH($A65,Data[Dist],0),MATCH(H$6,Data[#Headers],0))-G65</f>
        <v>5463265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1092653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779720</v>
      </c>
      <c r="H66" s="22">
        <f>INDEX(Data[],MATCH($A66,Data[Dist],0),MATCH(H$6,Data[#Headers],0))-G66</f>
        <v>775497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155100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155100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3727159</v>
      </c>
      <c r="H67" s="22">
        <f>INDEX(Data[],MATCH($A67,Data[Dist],0),MATCH(H$6,Data[#Headers],0))-G67</f>
        <v>3711275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742255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3347913</v>
      </c>
      <c r="H68" s="22">
        <f>INDEX(Data[],MATCH($A68,Data[Dist],0),MATCH(H$6,Data[#Headers],0))-G68</f>
        <v>3333087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666617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666617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3046803</v>
      </c>
      <c r="H69" s="22">
        <f>INDEX(Data[],MATCH($A69,Data[Dist],0),MATCH(H$6,Data[#Headers],0))-G69</f>
        <v>3031717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606343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606343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5365672</v>
      </c>
      <c r="H70" s="22">
        <f>INDEX(Data[],MATCH($A70,Data[Dist],0),MATCH(H$6,Data[#Headers],0))-G70</f>
        <v>5344120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1068824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1024199</v>
      </c>
      <c r="H71" s="22">
        <f>INDEX(Data[],MATCH($A71,Data[Dist],0),MATCH(H$6,Data[#Headers],0))-G71</f>
        <v>1019814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203963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203963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586605</v>
      </c>
      <c r="H72" s="22">
        <f>INDEX(Data[],MATCH($A72,Data[Dist],0),MATCH(H$6,Data[#Headers],0))-G72</f>
        <v>582105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116421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INDEX($A$7:$H$333,MATCH($S72,$A$7:$A$333,0),4)-Q72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8913523</v>
      </c>
      <c r="H73" s="22">
        <f>INDEX(Data[],MATCH($A73,Data[Dist],0),MATCH(H$6,Data[#Headers],0))-G73</f>
        <v>8870677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1774135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1774135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2788445</v>
      </c>
      <c r="H74" s="22">
        <f>INDEX(Data[],MATCH($A74,Data[Dist],0),MATCH(H$6,Data[#Headers],0))-G74</f>
        <v>2770263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554053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554053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15062820</v>
      </c>
      <c r="H75" s="22">
        <f>INDEX(Data[],MATCH($A75,Data[Dist],0),MATCH(H$6,Data[#Headers],0))-G75</f>
        <v>15007500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3001500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2525189</v>
      </c>
      <c r="H76" s="22">
        <f>INDEX(Data[],MATCH($A76,Data[Dist],0),MATCH(H$6,Data[#Headers],0))-G76</f>
        <v>2514062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502813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502813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16133387</v>
      </c>
      <c r="H77" s="22">
        <f>INDEX(Data[],MATCH($A77,Data[Dist],0),MATCH(H$6,Data[#Headers],0))-G77</f>
        <v>16054816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3210963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3210963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1534515</v>
      </c>
      <c r="H78" s="22">
        <f>INDEX(Data[],MATCH($A78,Data[Dist],0),MATCH(H$6,Data[#Headers],0))-G78</f>
        <v>1527376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305475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305475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1245430</v>
      </c>
      <c r="H79" s="22">
        <f>INDEX(Data[],MATCH($A79,Data[Dist],0),MATCH(H$6,Data[#Headers],0))-G79</f>
        <v>1238047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247610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247610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2803233</v>
      </c>
      <c r="H80" s="22">
        <f>INDEX(Data[],MATCH($A80,Data[Dist],0),MATCH(H$6,Data[#Headers],0))-G80</f>
        <v>2791647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558329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558329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1395940</v>
      </c>
      <c r="H81" s="22">
        <f>INDEX(Data[],MATCH($A81,Data[Dist],0),MATCH(H$6,Data[#Headers],0))-G81</f>
        <v>1389400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277880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1090752</v>
      </c>
      <c r="H82" s="22">
        <f>INDEX(Data[],MATCH($A82,Data[Dist],0),MATCH(H$6,Data[#Headers],0))-G82</f>
        <v>1084438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216888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216888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36021548</v>
      </c>
      <c r="H83" s="22">
        <f>INDEX(Data[],MATCH($A83,Data[Dist],0),MATCH(H$6,Data[#Headers],0))-G83</f>
        <v>35888501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7177700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7177700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4982927</v>
      </c>
      <c r="H84" s="22">
        <f>INDEX(Data[],MATCH($A84,Data[Dist],0),MATCH(H$6,Data[#Headers],0))-G84</f>
        <v>4961456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992291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992291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11292007</v>
      </c>
      <c r="H85" s="22">
        <f>INDEX(Data[],MATCH($A85,Data[Dist],0),MATCH(H$6,Data[#Headers],0))-G85</f>
        <v>11240033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2248007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2248007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1604485</v>
      </c>
      <c r="H86" s="22">
        <f>INDEX(Data[],MATCH($A86,Data[Dist],0),MATCH(H$6,Data[#Headers],0))-G86</f>
        <v>1597302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319461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319461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52745018</v>
      </c>
      <c r="H87" s="22">
        <f>INDEX(Data[],MATCH($A87,Data[Dist],0),MATCH(H$6,Data[#Headers],0))-G87</f>
        <v>52524309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10504862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10504862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3943079</v>
      </c>
      <c r="H88" s="22">
        <f>INDEX(Data[],MATCH($A88,Data[Dist],0),MATCH(H$6,Data[#Headers],0))-G88</f>
        <v>3924972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784995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784995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4472656</v>
      </c>
      <c r="H89" s="22">
        <f>INDEX(Data[],MATCH($A89,Data[Dist],0),MATCH(H$6,Data[#Headers],0))-G89</f>
        <v>4449220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889844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646333</v>
      </c>
      <c r="H90" s="22">
        <f>INDEX(Data[],MATCH($A90,Data[Dist],0),MATCH(H$6,Data[#Headers],0))-G90</f>
        <v>643427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128685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128685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8582387</v>
      </c>
      <c r="H91" s="22">
        <f>INDEX(Data[],MATCH($A91,Data[Dist],0),MATCH(H$6,Data[#Headers],0))-G91</f>
        <v>8551074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1710215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1710215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3127653</v>
      </c>
      <c r="H92" s="22">
        <f>INDEX(Data[],MATCH($A92,Data[Dist],0),MATCH(H$6,Data[#Headers],0))-G92</f>
        <v>3114425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622885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127138275</v>
      </c>
      <c r="H93" s="22">
        <f>INDEX(Data[],MATCH($A93,Data[Dist],0),MATCH(H$6,Data[#Headers],0))-G93</f>
        <v>126663197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25332639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25332639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439133</v>
      </c>
      <c r="H94" s="22">
        <f>INDEX(Data[],MATCH($A94,Data[Dist],0),MATCH(H$6,Data[#Headers],0))-G94</f>
        <v>437463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87493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87493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3038988</v>
      </c>
      <c r="H95" s="22">
        <f>INDEX(Data[],MATCH($A95,Data[Dist],0),MATCH(H$6,Data[#Headers],0))-G95</f>
        <v>3025577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605116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605116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36196407</v>
      </c>
      <c r="H96" s="22">
        <f>INDEX(Data[],MATCH($A96,Data[Dist],0),MATCH(H$6,Data[#Headers],0))-G96</f>
        <v>36041432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7208287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7208287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1258481</v>
      </c>
      <c r="H97" s="22">
        <f>INDEX(Data[],MATCH($A97,Data[Dist],0),MATCH(H$6,Data[#Headers],0))-G97</f>
        <v>1252646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250529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250529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223812</v>
      </c>
      <c r="F98" s="160">
        <f>INDEX(Data[],MATCH($A98,Data[Dist],0),MATCH(F$6,Data[#Headers],0))</f>
        <v>223813</v>
      </c>
      <c r="G98" s="22">
        <f>INDEX(Data[],MATCH($A98,Data[Dist],0),MATCH(G$6,Data[#Headers],0))</f>
        <v>1125136</v>
      </c>
      <c r="H98" s="22">
        <f>INDEX(Data[],MATCH($A98,Data[Dist],0),MATCH(H$6,Data[#Headers],0))-G98</f>
        <v>1119061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223812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223812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1641197</v>
      </c>
      <c r="H99" s="22">
        <f>INDEX(Data[],MATCH($A99,Data[Dist],0),MATCH(H$6,Data[#Headers],0))-G99</f>
        <v>1633064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326613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326613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3178953</v>
      </c>
      <c r="H100" s="22">
        <f>INDEX(Data[],MATCH($A100,Data[Dist],0),MATCH(H$6,Data[#Headers],0))-G100</f>
        <v>3163742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632749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632749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3734358</v>
      </c>
      <c r="H101" s="22">
        <f>INDEX(Data[],MATCH($A101,Data[Dist],0),MATCH(H$6,Data[#Headers],0))-G101</f>
        <v>3719472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743894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743894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1907366</v>
      </c>
      <c r="H102" s="22">
        <f>INDEX(Data[],MATCH($A102,Data[Dist],0),MATCH(H$6,Data[#Headers],0))-G102</f>
        <v>1898469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379694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379694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1912296</v>
      </c>
      <c r="H103" s="22">
        <f>INDEX(Data[],MATCH($A103,Data[Dist],0),MATCH(H$6,Data[#Headers],0))-G103</f>
        <v>1903837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380768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380768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1878285</v>
      </c>
      <c r="H104" s="22">
        <f>INDEX(Data[],MATCH($A104,Data[Dist],0),MATCH(H$6,Data[#Headers],0))-G104</f>
        <v>1869727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373945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373945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1791689</v>
      </c>
      <c r="H105" s="22">
        <f>INDEX(Data[],MATCH($A105,Data[Dist],0),MATCH(H$6,Data[#Headers],0))-G105</f>
        <v>1784305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356861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959306</v>
      </c>
      <c r="H106" s="22">
        <f>INDEX(Data[],MATCH($A106,Data[Dist],0),MATCH(H$6,Data[#Headers],0))-G106</f>
        <v>954248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190850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190850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1032544</v>
      </c>
      <c r="H107" s="22">
        <f>INDEX(Data[],MATCH($A107,Data[Dist],0),MATCH(H$6,Data[#Headers],0))-G107</f>
        <v>1026859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205372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205372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252962</v>
      </c>
      <c r="F108" s="160">
        <f>INDEX(Data[],MATCH($A108,Data[Dist],0),MATCH(F$6,Data[#Headers],0))</f>
        <v>252960</v>
      </c>
      <c r="G108" s="22">
        <f>INDEX(Data[],MATCH($A108,Data[Dist],0),MATCH(G$6,Data[#Headers],0))</f>
        <v>1270918</v>
      </c>
      <c r="H108" s="22">
        <f>INDEX(Data[],MATCH($A108,Data[Dist],0),MATCH(H$6,Data[#Headers],0))-G108</f>
        <v>1264808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252962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252962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1940259</v>
      </c>
      <c r="H109" s="22">
        <f>INDEX(Data[],MATCH($A109,Data[Dist],0),MATCH(H$6,Data[#Headers],0))-G109</f>
        <v>1932113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386423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386423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1980123</v>
      </c>
      <c r="H110" s="22">
        <f>INDEX(Data[],MATCH($A110,Data[Dist],0),MATCH(H$6,Data[#Headers],0))-G110</f>
        <v>1970176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394035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394035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1593582</v>
      </c>
      <c r="H111" s="22">
        <f>INDEX(Data[],MATCH($A111,Data[Dist],0),MATCH(H$6,Data[#Headers],0))-G111</f>
        <v>1586209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317242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317242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628198</v>
      </c>
      <c r="H112" s="22">
        <f>INDEX(Data[],MATCH($A112,Data[Dist],0),MATCH(H$6,Data[#Headers],0))-G112</f>
        <v>625391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125078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125078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4314216</v>
      </c>
      <c r="H113" s="22">
        <f>INDEX(Data[],MATCH($A113,Data[Dist],0),MATCH(H$6,Data[#Headers],0))-G113</f>
        <v>4295500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859100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1223796</v>
      </c>
      <c r="H114" s="22">
        <f>INDEX(Data[],MATCH($A114,Data[Dist],0),MATCH(H$6,Data[#Headers],0))-G114</f>
        <v>1217562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243512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243512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4972482</v>
      </c>
      <c r="H115" s="22">
        <f>INDEX(Data[],MATCH($A115,Data[Dist],0),MATCH(H$6,Data[#Headers],0))-G115</f>
        <v>4947867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989574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989574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3564360</v>
      </c>
      <c r="H116" s="22">
        <f>INDEX(Data[],MATCH($A116,Data[Dist],0),MATCH(H$6,Data[#Headers],0))-G116</f>
        <v>3548162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709632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709632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13933634</v>
      </c>
      <c r="H117" s="22">
        <f>INDEX(Data[],MATCH($A117,Data[Dist],0),MATCH(H$6,Data[#Headers],0))-G117</f>
        <v>13877649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2775530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2775530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1404761</v>
      </c>
      <c r="F118" s="160">
        <f>INDEX(Data[],MATCH($A118,Data[Dist],0),MATCH(F$6,Data[#Headers],0))</f>
        <v>1404762</v>
      </c>
      <c r="G118" s="22">
        <f>INDEX(Data[],MATCH($A118,Data[Dist],0),MATCH(G$6,Data[#Headers],0))</f>
        <v>7055145</v>
      </c>
      <c r="H118" s="22">
        <f>INDEX(Data[],MATCH($A118,Data[Dist],0),MATCH(H$6,Data[#Headers],0))-G118</f>
        <v>7023806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1404761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1404761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1474832</v>
      </c>
      <c r="H119" s="22">
        <f>INDEX(Data[],MATCH($A119,Data[Dist],0),MATCH(H$6,Data[#Headers],0))-G119</f>
        <v>1468157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293632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293632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1318913</v>
      </c>
      <c r="H120" s="22">
        <f>INDEX(Data[],MATCH($A120,Data[Dist],0),MATCH(H$6,Data[#Headers],0))-G120</f>
        <v>1311682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262337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262337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2030668</v>
      </c>
      <c r="H121" s="22">
        <f>INDEX(Data[],MATCH($A121,Data[Dist],0),MATCH(H$6,Data[#Headers],0))-G121</f>
        <v>2017860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403572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1357985</v>
      </c>
      <c r="H122" s="22">
        <f>INDEX(Data[],MATCH($A122,Data[Dist],0),MATCH(H$6,Data[#Headers],0))-G122</f>
        <v>1351007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270201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270201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4736732</v>
      </c>
      <c r="H123" s="22">
        <f>INDEX(Data[],MATCH($A123,Data[Dist],0),MATCH(H$6,Data[#Headers],0))-G123</f>
        <v>4712799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942560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942560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505912</v>
      </c>
      <c r="H124" s="22">
        <f>INDEX(Data[],MATCH($A124,Data[Dist],0),MATCH(H$6,Data[#Headers],0))-G124</f>
        <v>503397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100680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100680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1889919</v>
      </c>
      <c r="H125" s="22">
        <f>INDEX(Data[],MATCH($A125,Data[Dist],0),MATCH(H$6,Data[#Headers],0))-G125</f>
        <v>1880475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376095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6483454</v>
      </c>
      <c r="H126" s="22">
        <f>INDEX(Data[],MATCH($A126,Data[Dist],0),MATCH(H$6,Data[#Headers],0))-G126</f>
        <v>6453847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1290770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1290770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775818</v>
      </c>
      <c r="H127" s="22">
        <f>INDEX(Data[],MATCH($A127,Data[Dist],0),MATCH(H$6,Data[#Headers],0))-G127</f>
        <v>771547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154310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154310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990065</v>
      </c>
      <c r="H128" s="22">
        <f>INDEX(Data[],MATCH($A128,Data[Dist],0),MATCH(H$6,Data[#Headers],0))-G128</f>
        <v>984162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196833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196833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1950319</v>
      </c>
      <c r="H129" s="22">
        <f>INDEX(Data[],MATCH($A129,Data[Dist],0),MATCH(H$6,Data[#Headers],0))-G129</f>
        <v>1940895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388179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648812</v>
      </c>
      <c r="H130" s="22">
        <f>INDEX(Data[],MATCH($A130,Data[Dist],0),MATCH(H$6,Data[#Headers],0))-G130</f>
        <v>644901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128980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128980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4982053</v>
      </c>
      <c r="H131" s="22">
        <f>INDEX(Data[],MATCH($A131,Data[Dist],0),MATCH(H$6,Data[#Headers],0))-G131</f>
        <v>4958745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991749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1344452</v>
      </c>
      <c r="H132" s="22">
        <f>INDEX(Data[],MATCH($A132,Data[Dist],0),MATCH(H$6,Data[#Headers],0))-G132</f>
        <v>1337458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267492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267492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2258506</v>
      </c>
      <c r="H133" s="22">
        <f>INDEX(Data[],MATCH($A133,Data[Dist],0),MATCH(H$6,Data[#Headers],0))-G133</f>
        <v>2248271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449654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449654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1230798</v>
      </c>
      <c r="H134" s="22">
        <f>INDEX(Data[],MATCH($A134,Data[Dist],0),MATCH(H$6,Data[#Headers],0))-G134</f>
        <v>1224727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244946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244946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1606151</v>
      </c>
      <c r="H135" s="22">
        <f>INDEX(Data[],MATCH($A135,Data[Dist],0),MATCH(H$6,Data[#Headers],0))-G135</f>
        <v>1596934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319387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319387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993170</v>
      </c>
      <c r="H136" s="22">
        <f>INDEX(Data[],MATCH($A136,Data[Dist],0),MATCH(H$6,Data[#Headers],0))-G136</f>
        <v>988170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197634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INDEX($A$7:$H$333,MATCH($S136,$A$7:$A$333,0),4)-Q136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696665</v>
      </c>
      <c r="H137" s="22">
        <f>INDEX(Data[],MATCH($A137,Data[Dist],0),MATCH(H$6,Data[#Headers],0))-G137</f>
        <v>693187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138637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138637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3903462</v>
      </c>
      <c r="H138" s="22">
        <f>INDEX(Data[],MATCH($A138,Data[Dist],0),MATCH(H$6,Data[#Headers],0))-G138</f>
        <v>3886492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777298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777298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4405621</v>
      </c>
      <c r="H139" s="22">
        <f>INDEX(Data[],MATCH($A139,Data[Dist],0),MATCH(H$6,Data[#Headers],0))-G139</f>
        <v>4384924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876985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876985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549158</v>
      </c>
      <c r="H140" s="22">
        <f>INDEX(Data[],MATCH($A140,Data[Dist],0),MATCH(H$6,Data[#Headers],0))-G140</f>
        <v>544670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108934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1685794</v>
      </c>
      <c r="H141" s="22">
        <f>INDEX(Data[],MATCH($A141,Data[Dist],0),MATCH(H$6,Data[#Headers],0))-G141</f>
        <v>1675952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335190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335190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1711093</v>
      </c>
      <c r="H142" s="22">
        <f>INDEX(Data[],MATCH($A142,Data[Dist],0),MATCH(H$6,Data[#Headers],0))-G142</f>
        <v>1702084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340417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340417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1788402</v>
      </c>
      <c r="H143" s="22">
        <f>INDEX(Data[],MATCH($A143,Data[Dist],0),MATCH(H$6,Data[#Headers],0))-G143</f>
        <v>1779871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355974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355974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3613368</v>
      </c>
      <c r="H144" s="22">
        <f>INDEX(Data[],MATCH($A144,Data[Dist],0),MATCH(H$6,Data[#Headers],0))-G144</f>
        <v>3595679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719136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719136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919788</v>
      </c>
      <c r="H145" s="22">
        <f>INDEX(Data[],MATCH($A145,Data[Dist],0),MATCH(H$6,Data[#Headers],0))-G145</f>
        <v>913522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182704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182704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2444403</v>
      </c>
      <c r="H146" s="22">
        <f>INDEX(Data[],MATCH($A146,Data[Dist],0),MATCH(H$6,Data[#Headers],0))-G146</f>
        <v>2434014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486803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486803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4065732</v>
      </c>
      <c r="H147" s="22">
        <f>INDEX(Data[],MATCH($A147,Data[Dist],0),MATCH(H$6,Data[#Headers],0))-G147</f>
        <v>4046801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809360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809360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4917545</v>
      </c>
      <c r="H148" s="22">
        <f>INDEX(Data[],MATCH($A148,Data[Dist],0),MATCH(H$6,Data[#Headers],0))-G148</f>
        <v>4896005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979201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12772624</v>
      </c>
      <c r="H149" s="22">
        <f>INDEX(Data[],MATCH($A149,Data[Dist],0),MATCH(H$6,Data[#Headers],0))-G149</f>
        <v>12719421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2543884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2543884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2954736</v>
      </c>
      <c r="H150" s="22">
        <f>INDEX(Data[],MATCH($A150,Data[Dist],0),MATCH(H$6,Data[#Headers],0))-G150</f>
        <v>2941760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588352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43846726</v>
      </c>
      <c r="H151" s="22">
        <f>INDEX(Data[],MATCH($A151,Data[Dist],0),MATCH(H$6,Data[#Headers],0))-G151</f>
        <v>43626289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8725258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8725258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3432433</v>
      </c>
      <c r="H152" s="22">
        <f>INDEX(Data[],MATCH($A152,Data[Dist],0),MATCH(H$6,Data[#Headers],0))-G152</f>
        <v>3416886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683377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683377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1765896</v>
      </c>
      <c r="H153" s="22">
        <f>INDEX(Data[],MATCH($A153,Data[Dist],0),MATCH(H$6,Data[#Headers],0))-G153</f>
        <v>1758298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351660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351660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1915784</v>
      </c>
      <c r="H154" s="22">
        <f>INDEX(Data[],MATCH($A154,Data[Dist],0),MATCH(H$6,Data[#Headers],0))-G154</f>
        <v>1905340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381068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1492973</v>
      </c>
      <c r="H155" s="22">
        <f>INDEX(Data[],MATCH($A155,Data[Dist],0),MATCH(H$6,Data[#Headers],0))-G155</f>
        <v>1486263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297253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297253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3739794</v>
      </c>
      <c r="H156" s="22">
        <f>INDEX(Data[],MATCH($A156,Data[Dist],0),MATCH(H$6,Data[#Headers],0))-G156</f>
        <v>3721611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744322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744322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3157333</v>
      </c>
      <c r="H157" s="22">
        <f>INDEX(Data[],MATCH($A157,Data[Dist],0),MATCH(H$6,Data[#Headers],0))-G157</f>
        <v>3143347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628669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628669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23364257</v>
      </c>
      <c r="H158" s="22">
        <f>INDEX(Data[],MATCH($A158,Data[Dist],0),MATCH(H$6,Data[#Headers],0))-G158</f>
        <v>23257266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4651453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4651453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1566048</v>
      </c>
      <c r="F159" s="160">
        <f>INDEX(Data[],MATCH($A159,Data[Dist],0),MATCH(F$6,Data[#Headers],0))</f>
        <v>1566046</v>
      </c>
      <c r="G159" s="22">
        <f>INDEX(Data[],MATCH($A159,Data[Dist],0),MATCH(G$6,Data[#Headers],0))</f>
        <v>7858988</v>
      </c>
      <c r="H159" s="22">
        <f>INDEX(Data[],MATCH($A159,Data[Dist],0),MATCH(H$6,Data[#Headers],0))-G159</f>
        <v>7830238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1566048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1566048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1049598</v>
      </c>
      <c r="H160" s="22">
        <f>INDEX(Data[],MATCH($A160,Data[Dist],0),MATCH(H$6,Data[#Headers],0))-G160</f>
        <v>1044292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208858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208858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1493005</v>
      </c>
      <c r="H161" s="22">
        <f>INDEX(Data[],MATCH($A161,Data[Dist],0),MATCH(H$6,Data[#Headers],0))-G161</f>
        <v>1485905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297181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6575785</v>
      </c>
      <c r="H162" s="22">
        <f>INDEX(Data[],MATCH($A162,Data[Dist],0),MATCH(H$6,Data[#Headers],0))-G162</f>
        <v>6548927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1309785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1309785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1724762</v>
      </c>
      <c r="H163" s="22">
        <f>INDEX(Data[],MATCH($A163,Data[Dist],0),MATCH(H$6,Data[#Headers],0))-G163</f>
        <v>1715969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343194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343194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260117</v>
      </c>
      <c r="F164" s="160">
        <f>INDEX(Data[],MATCH($A164,Data[Dist],0),MATCH(F$6,Data[#Headers],0))</f>
        <v>260115</v>
      </c>
      <c r="G164" s="22">
        <f>INDEX(Data[],MATCH($A164,Data[Dist],0),MATCH(G$6,Data[#Headers],0))</f>
        <v>1305384</v>
      </c>
      <c r="H164" s="22">
        <f>INDEX(Data[],MATCH($A164,Data[Dist],0),MATCH(H$6,Data[#Headers],0))-G164</f>
        <v>1300582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260116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260116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857831</v>
      </c>
      <c r="H165" s="22">
        <f>INDEX(Data[],MATCH($A165,Data[Dist],0),MATCH(H$6,Data[#Headers],0))-G165</f>
        <v>853576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170715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170715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1947571</v>
      </c>
      <c r="H166" s="22">
        <f>INDEX(Data[],MATCH($A166,Data[Dist],0),MATCH(H$6,Data[#Headers],0))-G166</f>
        <v>1938135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387627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337710</v>
      </c>
      <c r="F167" s="160">
        <f>INDEX(Data[],MATCH($A167,Data[Dist],0),MATCH(F$6,Data[#Headers],0))</f>
        <v>337708</v>
      </c>
      <c r="G167" s="22">
        <f>INDEX(Data[],MATCH($A167,Data[Dist],0),MATCH(G$6,Data[#Headers],0))</f>
        <v>1697238</v>
      </c>
      <c r="H167" s="22">
        <f>INDEX(Data[],MATCH($A167,Data[Dist],0),MATCH(H$6,Data[#Headers],0))-G167</f>
        <v>1688548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337710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337710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1473863</v>
      </c>
      <c r="F168" s="160">
        <f>INDEX(Data[],MATCH($A168,Data[Dist],0),MATCH(F$6,Data[#Headers],0))</f>
        <v>1473864</v>
      </c>
      <c r="G168" s="22">
        <f>INDEX(Data[],MATCH($A168,Data[Dist],0),MATCH(G$6,Data[#Headers],0))</f>
        <v>7403556</v>
      </c>
      <c r="H168" s="22">
        <f>INDEX(Data[],MATCH($A168,Data[Dist],0),MATCH(H$6,Data[#Headers],0))-G168</f>
        <v>7369317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1473864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1473864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1585306</v>
      </c>
      <c r="H169" s="22">
        <f>INDEX(Data[],MATCH($A169,Data[Dist],0),MATCH(H$6,Data[#Headers],0))-G169</f>
        <v>1578411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315682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315682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7352838</v>
      </c>
      <c r="H170" s="22">
        <f>INDEX(Data[],MATCH($A170,Data[Dist],0),MATCH(H$6,Data[#Headers],0))-G170</f>
        <v>7312609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1462522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1462522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2279737</v>
      </c>
      <c r="H171" s="22">
        <f>INDEX(Data[],MATCH($A171,Data[Dist],0),MATCH(H$6,Data[#Headers],0))-G171</f>
        <v>2268743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453749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453749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26116720</v>
      </c>
      <c r="H172" s="22">
        <f>INDEX(Data[],MATCH($A172,Data[Dist],0),MATCH(H$6,Data[#Headers],0))-G172</f>
        <v>26000657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5200132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5200132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2368508</v>
      </c>
      <c r="H173" s="22">
        <f>INDEX(Data[],MATCH($A173,Data[Dist],0),MATCH(H$6,Data[#Headers],0))-G173</f>
        <v>2358418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471684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471684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1912416</v>
      </c>
      <c r="H174" s="22">
        <f>INDEX(Data[],MATCH($A174,Data[Dist],0),MATCH(H$6,Data[#Headers],0))-G174</f>
        <v>1903617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380724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380724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1021996</v>
      </c>
      <c r="H175" s="22">
        <f>INDEX(Data[],MATCH($A175,Data[Dist],0),MATCH(H$6,Data[#Headers],0))-G175</f>
        <v>1016857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203372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203372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2310758</v>
      </c>
      <c r="H176" s="22">
        <f>INDEX(Data[],MATCH($A176,Data[Dist],0),MATCH(H$6,Data[#Headers],0))-G176</f>
        <v>2300151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460030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460030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142306</v>
      </c>
      <c r="H177" s="22">
        <f>INDEX(Data[],MATCH($A177,Data[Dist],0),MATCH(H$6,Data[#Headers],0))-G177</f>
        <v>140011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28002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28002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1391399</v>
      </c>
      <c r="H178" s="22">
        <f>INDEX(Data[],MATCH($A178,Data[Dist],0),MATCH(H$6,Data[#Headers],0))-G178</f>
        <v>1384493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276899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276899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2458876</v>
      </c>
      <c r="H179" s="22">
        <f>INDEX(Data[],MATCH($A179,Data[Dist],0),MATCH(H$6,Data[#Headers],0))-G179</f>
        <v>2448880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489776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1528737</v>
      </c>
      <c r="H180" s="22">
        <f>INDEX(Data[],MATCH($A180,Data[Dist],0),MATCH(H$6,Data[#Headers],0))-G180</f>
        <v>1520666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304133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304133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1673799</v>
      </c>
      <c r="H181" s="22">
        <f>INDEX(Data[],MATCH($A181,Data[Dist],0),MATCH(H$6,Data[#Headers],0))-G181</f>
        <v>1663836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332767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332767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1632598</v>
      </c>
      <c r="H182" s="22">
        <f>INDEX(Data[],MATCH($A182,Data[Dist],0),MATCH(H$6,Data[#Headers],0))-G182</f>
        <v>1623228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324646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324646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4912968</v>
      </c>
      <c r="H183" s="22">
        <f>INDEX(Data[],MATCH($A183,Data[Dist],0),MATCH(H$6,Data[#Headers],0))-G183</f>
        <v>4893898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978780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978780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1833236</v>
      </c>
      <c r="H184" s="22">
        <f>INDEX(Data[],MATCH($A184,Data[Dist],0),MATCH(H$6,Data[#Headers],0))-G184</f>
        <v>1822859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364572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364572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1010358</v>
      </c>
      <c r="H185" s="22">
        <f>INDEX(Data[],MATCH($A185,Data[Dist],0),MATCH(H$6,Data[#Headers],0))-G185</f>
        <v>1003432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200686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200686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7250551</v>
      </c>
      <c r="H186" s="22">
        <f>INDEX(Data[],MATCH($A186,Data[Dist],0),MATCH(H$6,Data[#Headers],0))-G186</f>
        <v>7221952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1444391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1444391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22014544</v>
      </c>
      <c r="H187" s="22">
        <f>INDEX(Data[],MATCH($A187,Data[Dist],0),MATCH(H$6,Data[#Headers],0))-G187</f>
        <v>21933577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4386716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4386716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1564349</v>
      </c>
      <c r="H188" s="22">
        <f>INDEX(Data[],MATCH($A188,Data[Dist],0),MATCH(H$6,Data[#Headers],0))-G188</f>
        <v>1556584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311317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311317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11756384</v>
      </c>
      <c r="H189" s="22">
        <f>INDEX(Data[],MATCH($A189,Data[Dist],0),MATCH(H$6,Data[#Headers],0))-G189</f>
        <v>11704260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2340852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4765184</v>
      </c>
      <c r="H190" s="22">
        <f>INDEX(Data[],MATCH($A190,Data[Dist],0),MATCH(H$6,Data[#Headers],0))-G190</f>
        <v>4741682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948336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948336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2613791</v>
      </c>
      <c r="H191" s="22">
        <f>INDEX(Data[],MATCH($A191,Data[Dist],0),MATCH(H$6,Data[#Headers],0))-G191</f>
        <v>2600676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520135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520135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251001</v>
      </c>
      <c r="F192" s="160">
        <f>INDEX(Data[],MATCH($A192,Data[Dist],0),MATCH(F$6,Data[#Headers],0))</f>
        <v>251001</v>
      </c>
      <c r="G192" s="22">
        <f>INDEX(Data[],MATCH($A192,Data[Dist],0),MATCH(G$6,Data[#Headers],0))</f>
        <v>1259905</v>
      </c>
      <c r="H192" s="22">
        <f>INDEX(Data[],MATCH($A192,Data[Dist],0),MATCH(H$6,Data[#Headers],0))-G192</f>
        <v>1255005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251001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251001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1633515</v>
      </c>
      <c r="H193" s="22">
        <f>INDEX(Data[],MATCH($A193,Data[Dist],0),MATCH(H$6,Data[#Headers],0))-G193</f>
        <v>1625632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325127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325127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4057896</v>
      </c>
      <c r="H194" s="22">
        <f>INDEX(Data[],MATCH($A194,Data[Dist],0),MATCH(H$6,Data[#Headers],0))-G194</f>
        <v>4038621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807724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807724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2563733</v>
      </c>
      <c r="H195" s="22">
        <f>INDEX(Data[],MATCH($A195,Data[Dist],0),MATCH(H$6,Data[#Headers],0))-G195</f>
        <v>2551903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510381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510381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2783881</v>
      </c>
      <c r="H196" s="22">
        <f>INDEX(Data[],MATCH($A196,Data[Dist],0),MATCH(H$6,Data[#Headers],0))-G196</f>
        <v>2771587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554317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554317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221290</v>
      </c>
      <c r="F197" s="160">
        <f>INDEX(Data[],MATCH($A197,Data[Dist],0),MATCH(F$6,Data[#Headers],0))</f>
        <v>221291</v>
      </c>
      <c r="G197" s="22">
        <f>INDEX(Data[],MATCH($A197,Data[Dist],0),MATCH(G$6,Data[#Headers],0))</f>
        <v>1114006</v>
      </c>
      <c r="H197" s="22">
        <f>INDEX(Data[],MATCH($A197,Data[Dist],0),MATCH(H$6,Data[#Headers],0))-G197</f>
        <v>1106451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221290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221290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3123504</v>
      </c>
      <c r="H198" s="22">
        <f>INDEX(Data[],MATCH($A198,Data[Dist],0),MATCH(H$6,Data[#Headers],0))-G198</f>
        <v>3108840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621768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1180529</v>
      </c>
      <c r="H199" s="22">
        <f>INDEX(Data[],MATCH($A199,Data[Dist],0),MATCH(H$6,Data[#Headers],0))-G199</f>
        <v>1175343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235069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235069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778316</v>
      </c>
      <c r="H200" s="22">
        <f>INDEX(Data[],MATCH($A200,Data[Dist],0),MATCH(H$6,Data[#Headers],0))-G200</f>
        <v>774961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154992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154992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INDEX($A$7:$H$333,MATCH($S200,$A$7:$A$333,0),4)-Q200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665183</v>
      </c>
      <c r="H201" s="22">
        <f>INDEX(Data[],MATCH($A201,Data[Dist],0),MATCH(H$6,Data[#Headers],0))-G201</f>
        <v>662436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132487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132487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119713</v>
      </c>
      <c r="F202" s="160">
        <f>INDEX(Data[],MATCH($A202,Data[Dist],0),MATCH(F$6,Data[#Headers],0))</f>
        <v>119713</v>
      </c>
      <c r="G202" s="22">
        <f>INDEX(Data[],MATCH($A202,Data[Dist],0),MATCH(G$6,Data[#Headers],0))</f>
        <v>601405</v>
      </c>
      <c r="H202" s="22">
        <f>INDEX(Data[],MATCH($A202,Data[Dist],0),MATCH(H$6,Data[#Headers],0))-G202</f>
        <v>598565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119713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119713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1794924</v>
      </c>
      <c r="H203" s="22">
        <f>INDEX(Data[],MATCH($A203,Data[Dist],0),MATCH(H$6,Data[#Headers],0))-G203</f>
        <v>1785798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357160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357160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6420269</v>
      </c>
      <c r="H204" s="22">
        <f>INDEX(Data[],MATCH($A204,Data[Dist],0),MATCH(H$6,Data[#Headers],0))-G204</f>
        <v>6392247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1278449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1278449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3856239</v>
      </c>
      <c r="H205" s="22">
        <f>INDEX(Data[],MATCH($A205,Data[Dist],0),MATCH(H$6,Data[#Headers],0))-G205</f>
        <v>3839093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767819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767819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169243</v>
      </c>
      <c r="F206" s="160">
        <f>INDEX(Data[],MATCH($A206,Data[Dist],0),MATCH(F$6,Data[#Headers],0))</f>
        <v>169241</v>
      </c>
      <c r="G206" s="22">
        <f>INDEX(Data[],MATCH($A206,Data[Dist],0),MATCH(G$6,Data[#Headers],0))</f>
        <v>849654</v>
      </c>
      <c r="H206" s="22">
        <f>INDEX(Data[],MATCH($A206,Data[Dist],0),MATCH(H$6,Data[#Headers],0))-G206</f>
        <v>846212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169242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169242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17196262</v>
      </c>
      <c r="H207" s="22">
        <f>INDEX(Data[],MATCH($A207,Data[Dist],0),MATCH(H$6,Data[#Headers],0))-G207</f>
        <v>17125750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3425150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1935220</v>
      </c>
      <c r="H208" s="22">
        <f>INDEX(Data[],MATCH($A208,Data[Dist],0),MATCH(H$6,Data[#Headers],0))-G208</f>
        <v>1926099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385220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385220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4830154</v>
      </c>
      <c r="H209" s="22">
        <f>INDEX(Data[],MATCH($A209,Data[Dist],0),MATCH(H$6,Data[#Headers],0))-G209</f>
        <v>4808651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961730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961730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1284192</v>
      </c>
      <c r="H210" s="22">
        <f>INDEX(Data[],MATCH($A210,Data[Dist],0),MATCH(H$6,Data[#Headers],0))-G210</f>
        <v>1276898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255380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255380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2626790</v>
      </c>
      <c r="H211" s="22">
        <f>INDEX(Data[],MATCH($A211,Data[Dist],0),MATCH(H$6,Data[#Headers],0))-G211</f>
        <v>2612671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522534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522534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2035695</v>
      </c>
      <c r="H212" s="22">
        <f>INDEX(Data[],MATCH($A212,Data[Dist],0),MATCH(H$6,Data[#Headers],0))-G212</f>
        <v>2027532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405507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405507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11128860</v>
      </c>
      <c r="H213" s="22">
        <f>INDEX(Data[],MATCH($A213,Data[Dist],0),MATCH(H$6,Data[#Headers],0))-G213</f>
        <v>11083838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2216768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2216768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2497431</v>
      </c>
      <c r="H214" s="22">
        <f>INDEX(Data[],MATCH($A214,Data[Dist],0),MATCH(H$6,Data[#Headers],0))-G214</f>
        <v>2485212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497043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497043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1724571</v>
      </c>
      <c r="H215" s="22">
        <f>INDEX(Data[],MATCH($A215,Data[Dist],0),MATCH(H$6,Data[#Headers],0))-G215</f>
        <v>1716696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343339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343339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3746133</v>
      </c>
      <c r="H216" s="22">
        <f>INDEX(Data[],MATCH($A216,Data[Dist],0),MATCH(H$6,Data[#Headers],0))-G216</f>
        <v>3729087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745817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745817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1534347</v>
      </c>
      <c r="H217" s="22">
        <f>INDEX(Data[],MATCH($A217,Data[Dist],0),MATCH(H$6,Data[#Headers],0))-G217</f>
        <v>1526717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305343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305343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1677665</v>
      </c>
      <c r="H218" s="22">
        <f>INDEX(Data[],MATCH($A218,Data[Dist],0),MATCH(H$6,Data[#Headers],0))-G218</f>
        <v>1669263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333853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333853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496051</v>
      </c>
      <c r="H219" s="22">
        <f>INDEX(Data[],MATCH($A219,Data[Dist],0),MATCH(H$6,Data[#Headers],0))-G219</f>
        <v>492136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98427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98427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6746821</v>
      </c>
      <c r="H220" s="22">
        <f>INDEX(Data[],MATCH($A220,Data[Dist],0),MATCH(H$6,Data[#Headers],0))-G220</f>
        <v>6717022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1343405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1343405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9979384</v>
      </c>
      <c r="H221" s="22">
        <f>INDEX(Data[],MATCH($A221,Data[Dist],0),MATCH(H$6,Data[#Headers],0))-G221</f>
        <v>9931719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1986344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1986344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1369994</v>
      </c>
      <c r="H222" s="22">
        <f>INDEX(Data[],MATCH($A222,Data[Dist],0),MATCH(H$6,Data[#Headers],0))-G222</f>
        <v>1363027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272606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272606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304873</v>
      </c>
      <c r="F223" s="160">
        <f>INDEX(Data[],MATCH($A223,Data[Dist],0),MATCH(F$6,Data[#Headers],0))</f>
        <v>304871</v>
      </c>
      <c r="G223" s="22">
        <f>INDEX(Data[],MATCH($A223,Data[Dist],0),MATCH(G$6,Data[#Headers],0))</f>
        <v>1532065</v>
      </c>
      <c r="H223" s="22">
        <f>INDEX(Data[],MATCH($A223,Data[Dist],0),MATCH(H$6,Data[#Headers],0))-G223</f>
        <v>1524363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304873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304873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13282338</v>
      </c>
      <c r="H224" s="22">
        <f>INDEX(Data[],MATCH($A224,Data[Dist],0),MATCH(H$6,Data[#Headers],0))-G224</f>
        <v>13231032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2646206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2646206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2080377</v>
      </c>
      <c r="H225" s="22">
        <f>INDEX(Data[],MATCH($A225,Data[Dist],0),MATCH(H$6,Data[#Headers],0))-G225</f>
        <v>2069746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413949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413949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2700460</v>
      </c>
      <c r="H226" s="22">
        <f>INDEX(Data[],MATCH($A226,Data[Dist],0),MATCH(H$6,Data[#Headers],0))-G226</f>
        <v>2686297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537260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537260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5397995</v>
      </c>
      <c r="H227" s="22">
        <f>INDEX(Data[],MATCH($A227,Data[Dist],0),MATCH(H$6,Data[#Headers],0))-G227</f>
        <v>5377475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1075495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1677005</v>
      </c>
      <c r="H228" s="22">
        <f>INDEX(Data[],MATCH($A228,Data[Dist],0),MATCH(H$6,Data[#Headers],0))-G228</f>
        <v>1667784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333557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333557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288181</v>
      </c>
      <c r="H229" s="22">
        <f>INDEX(Data[],MATCH($A229,Data[Dist],0),MATCH(H$6,Data[#Headers],0))-G229</f>
        <v>272203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54441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54441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706266</v>
      </c>
      <c r="H230" s="22">
        <f>INDEX(Data[],MATCH($A230,Data[Dist],0),MATCH(H$6,Data[#Headers],0))-G230</f>
        <v>702988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140598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140598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422863</v>
      </c>
      <c r="H231" s="22">
        <f>INDEX(Data[],MATCH($A231,Data[Dist],0),MATCH(H$6,Data[#Headers],0))-G231</f>
        <v>420155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84031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2883560</v>
      </c>
      <c r="H232" s="22">
        <f>INDEX(Data[],MATCH($A232,Data[Dist],0),MATCH(H$6,Data[#Headers],0))-G232</f>
        <v>2869741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573948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573948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7996369</v>
      </c>
      <c r="H233" s="22">
        <f>INDEX(Data[],MATCH($A233,Data[Dist],0),MATCH(H$6,Data[#Headers],0))-G233</f>
        <v>7962545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1592509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4111499</v>
      </c>
      <c r="F234" s="160">
        <f>INDEX(Data[],MATCH($A234,Data[Dist],0),MATCH(F$6,Data[#Headers],0))</f>
        <v>4111500</v>
      </c>
      <c r="G234" s="22">
        <f>INDEX(Data[],MATCH($A234,Data[Dist],0),MATCH(G$6,Data[#Headers],0))</f>
        <v>20632104</v>
      </c>
      <c r="H234" s="22">
        <f>INDEX(Data[],MATCH($A234,Data[Dist],0),MATCH(H$6,Data[#Headers],0))-G234</f>
        <v>20557497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4111500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4111500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1831256</v>
      </c>
      <c r="H235" s="22">
        <f>INDEX(Data[],MATCH($A235,Data[Dist],0),MATCH(H$6,Data[#Headers],0))-G235</f>
        <v>1820741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364148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364148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469804</v>
      </c>
      <c r="H236" s="22">
        <f>INDEX(Data[],MATCH($A236,Data[Dist],0),MATCH(H$6,Data[#Headers],0))-G236</f>
        <v>466997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93400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93400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882146</v>
      </c>
      <c r="H237" s="22">
        <f>INDEX(Data[],MATCH($A237,Data[Dist],0),MATCH(H$6,Data[#Headers],0))-G237</f>
        <v>873770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174754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1695943</v>
      </c>
      <c r="H238" s="22">
        <f>INDEX(Data[],MATCH($A238,Data[Dist],0),MATCH(H$6,Data[#Headers],0))-G238</f>
        <v>1687134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337427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337427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6636351</v>
      </c>
      <c r="H239" s="22">
        <f>INDEX(Data[],MATCH($A239,Data[Dist],0),MATCH(H$6,Data[#Headers],0))-G239</f>
        <v>6603054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1320611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1320611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7584685</v>
      </c>
      <c r="H240" s="22">
        <f>INDEX(Data[],MATCH($A240,Data[Dist],0),MATCH(H$6,Data[#Headers],0))-G240</f>
        <v>7556644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1511329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1511329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17293601</v>
      </c>
      <c r="H241" s="22">
        <f>INDEX(Data[],MATCH($A241,Data[Dist],0),MATCH(H$6,Data[#Headers],0))-G241</f>
        <v>17210545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3442109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2547854</v>
      </c>
      <c r="H242" s="22">
        <f>INDEX(Data[],MATCH($A242,Data[Dist],0),MATCH(H$6,Data[#Headers],0))-G242</f>
        <v>2537510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507502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1300555</v>
      </c>
      <c r="H243" s="22">
        <f>INDEX(Data[],MATCH($A243,Data[Dist],0),MATCH(H$6,Data[#Headers],0))-G243</f>
        <v>1290272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258055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258055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2692329</v>
      </c>
      <c r="H244" s="22">
        <f>INDEX(Data[],MATCH($A244,Data[Dist],0),MATCH(H$6,Data[#Headers],0))-G244</f>
        <v>2681982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536397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536397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3504683</v>
      </c>
      <c r="H245" s="22">
        <f>INDEX(Data[],MATCH($A245,Data[Dist],0),MATCH(H$6,Data[#Headers],0))-G245</f>
        <v>3489016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697803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697803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1309239</v>
      </c>
      <c r="H246" s="22">
        <f>INDEX(Data[],MATCH($A246,Data[Dist],0),MATCH(H$6,Data[#Headers],0))-G246</f>
        <v>1300453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260091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260091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756225</v>
      </c>
      <c r="F247" s="160">
        <f>INDEX(Data[],MATCH($A247,Data[Dist],0),MATCH(F$6,Data[#Headers],0))</f>
        <v>756226</v>
      </c>
      <c r="G247" s="22">
        <f>INDEX(Data[],MATCH($A247,Data[Dist],0),MATCH(G$6,Data[#Headers],0))</f>
        <v>3797557</v>
      </c>
      <c r="H247" s="22">
        <f>INDEX(Data[],MATCH($A247,Data[Dist],0),MATCH(H$6,Data[#Headers],0))-G247</f>
        <v>3781126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756225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756225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702051</v>
      </c>
      <c r="H248" s="22">
        <f>INDEX(Data[],MATCH($A248,Data[Dist],0),MATCH(H$6,Data[#Headers],0))-G248</f>
        <v>696995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139399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740383</v>
      </c>
      <c r="H249" s="22">
        <f>INDEX(Data[],MATCH($A249,Data[Dist],0),MATCH(H$6,Data[#Headers],0))-G249</f>
        <v>735293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147059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147059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2976111</v>
      </c>
      <c r="H250" s="22">
        <f>INDEX(Data[],MATCH($A250,Data[Dist],0),MATCH(H$6,Data[#Headers],0))-G250</f>
        <v>2963033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592607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592607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3235592</v>
      </c>
      <c r="H251" s="22">
        <f>INDEX(Data[],MATCH($A251,Data[Dist],0),MATCH(H$6,Data[#Headers],0))-G251</f>
        <v>3220481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644096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644096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1208097</v>
      </c>
      <c r="H252" s="22">
        <f>INDEX(Data[],MATCH($A252,Data[Dist],0),MATCH(H$6,Data[#Headers],0))-G252</f>
        <v>1202067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240413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240413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627055</v>
      </c>
      <c r="H253" s="22">
        <f>INDEX(Data[],MATCH($A253,Data[Dist],0),MATCH(H$6,Data[#Headers],0))-G253</f>
        <v>623994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124799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124799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1501481</v>
      </c>
      <c r="H254" s="22">
        <f>INDEX(Data[],MATCH($A254,Data[Dist],0),MATCH(H$6,Data[#Headers],0))-G254</f>
        <v>1492887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298577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298577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1667194</v>
      </c>
      <c r="H255" s="22">
        <f>INDEX(Data[],MATCH($A255,Data[Dist],0),MATCH(H$6,Data[#Headers],0))-G255</f>
        <v>1650851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330170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330170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1019521</v>
      </c>
      <c r="H256" s="22">
        <f>INDEX(Data[],MATCH($A256,Data[Dist],0),MATCH(H$6,Data[#Headers],0))-G256</f>
        <v>1013824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202765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202765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513344</v>
      </c>
      <c r="H257" s="22">
        <f>INDEX(Data[],MATCH($A257,Data[Dist],0),MATCH(H$6,Data[#Headers],0))-G257</f>
        <v>509882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101976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101976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4190701</v>
      </c>
      <c r="H258" s="22">
        <f>INDEX(Data[],MATCH($A258,Data[Dist],0),MATCH(H$6,Data[#Headers],0))-G258</f>
        <v>4169144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833829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833829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801956</v>
      </c>
      <c r="H259" s="22">
        <f>INDEX(Data[],MATCH($A259,Data[Dist],0),MATCH(H$6,Data[#Headers],0))-G259</f>
        <v>798058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159612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159612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2241264</v>
      </c>
      <c r="H260" s="22">
        <f>INDEX(Data[],MATCH($A260,Data[Dist],0),MATCH(H$6,Data[#Headers],0))-G260</f>
        <v>2229779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445956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445956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3869946</v>
      </c>
      <c r="H261" s="22">
        <f>INDEX(Data[],MATCH($A261,Data[Dist],0),MATCH(H$6,Data[#Headers],0))-G261</f>
        <v>3852849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770570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770570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3523355</v>
      </c>
      <c r="H262" s="22">
        <f>INDEX(Data[],MATCH($A262,Data[Dist],0),MATCH(H$6,Data[#Headers],0))-G262</f>
        <v>3507476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701495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701495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2226086</v>
      </c>
      <c r="H263" s="22">
        <f>INDEX(Data[],MATCH($A263,Data[Dist],0),MATCH(H$6,Data[#Headers],0))-G263</f>
        <v>2215212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443042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443042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1235770</v>
      </c>
      <c r="H264" s="22">
        <f>INDEX(Data[],MATCH($A264,Data[Dist],0),MATCH(H$6,Data[#Headers],0))-G264</f>
        <v>1230092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246018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246018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INDEX($A$7:$H$333,MATCH($S264,$A$7:$A$333,0),4)-Q264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1864803</v>
      </c>
      <c r="H265" s="22">
        <f>INDEX(Data[],MATCH($A265,Data[Dist],0),MATCH(H$6,Data[#Headers],0))-G265</f>
        <v>1856553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371311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371311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5211435</v>
      </c>
      <c r="H266" s="22">
        <f>INDEX(Data[],MATCH($A266,Data[Dist],0),MATCH(H$6,Data[#Headers],0))-G266</f>
        <v>5188795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1037759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63021623</v>
      </c>
      <c r="H267" s="22">
        <f>INDEX(Data[],MATCH($A267,Data[Dist],0),MATCH(H$6,Data[#Headers],0))-G267</f>
        <v>62793932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12558787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12558787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247061</v>
      </c>
      <c r="F268" s="160">
        <f>INDEX(Data[],MATCH($A268,Data[Dist],0),MATCH(F$6,Data[#Headers],0))</f>
        <v>247059</v>
      </c>
      <c r="G268" s="22">
        <f>INDEX(Data[],MATCH($A268,Data[Dist],0),MATCH(G$6,Data[#Headers],0))</f>
        <v>1241884</v>
      </c>
      <c r="H268" s="22">
        <f>INDEX(Data[],MATCH($A268,Data[Dist],0),MATCH(H$6,Data[#Headers],0))-G268</f>
        <v>1235302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247060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247060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2376262</v>
      </c>
      <c r="H269" s="22">
        <f>INDEX(Data[],MATCH($A269,Data[Dist],0),MATCH(H$6,Data[#Headers],0))-G269</f>
        <v>2362549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472510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472510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4442526</v>
      </c>
      <c r="H270" s="22">
        <f>INDEX(Data[],MATCH($A270,Data[Dist],0),MATCH(H$6,Data[#Headers],0))-G270</f>
        <v>4420628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884126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884126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1956890</v>
      </c>
      <c r="H271" s="22">
        <f>INDEX(Data[],MATCH($A271,Data[Dist],0),MATCH(H$6,Data[#Headers],0))-G271</f>
        <v>1948747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389750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389750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1774207</v>
      </c>
      <c r="H272" s="22">
        <f>INDEX(Data[],MATCH($A272,Data[Dist],0),MATCH(H$6,Data[#Headers],0))-G272</f>
        <v>1764537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352907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352907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1434534</v>
      </c>
      <c r="H273" s="22">
        <f>INDEX(Data[],MATCH($A273,Data[Dist],0),MATCH(H$6,Data[#Headers],0))-G273</f>
        <v>1426491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285298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285298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654427</v>
      </c>
      <c r="H274" s="22">
        <f>INDEX(Data[],MATCH($A274,Data[Dist],0),MATCH(H$6,Data[#Headers],0))-G274</f>
        <v>651317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130263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130263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1160446</v>
      </c>
      <c r="F275" s="160">
        <f>INDEX(Data[],MATCH($A275,Data[Dist],0),MATCH(F$6,Data[#Headers],0))</f>
        <v>1160446</v>
      </c>
      <c r="G275" s="22">
        <f>INDEX(Data[],MATCH($A275,Data[Dist],0),MATCH(G$6,Data[#Headers],0))</f>
        <v>5824490</v>
      </c>
      <c r="H275" s="22">
        <f>INDEX(Data[],MATCH($A275,Data[Dist],0),MATCH(H$6,Data[#Headers],0))-G275</f>
        <v>5802230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1160446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1160446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1722353</v>
      </c>
      <c r="H276" s="22">
        <f>INDEX(Data[],MATCH($A276,Data[Dist],0),MATCH(H$6,Data[#Headers],0))-G276</f>
        <v>1714585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342917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25468359</v>
      </c>
      <c r="H277" s="22">
        <f>INDEX(Data[],MATCH($A277,Data[Dist],0),MATCH(H$6,Data[#Headers],0))-G277</f>
        <v>25360794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5072159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5072159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7425149</v>
      </c>
      <c r="H278" s="22">
        <f>INDEX(Data[],MATCH($A278,Data[Dist],0),MATCH(H$6,Data[#Headers],0))-G278</f>
        <v>7394482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1478897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1478897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1343573</v>
      </c>
      <c r="H279" s="22">
        <f>INDEX(Data[],MATCH($A279,Data[Dist],0),MATCH(H$6,Data[#Headers],0))-G279</f>
        <v>1326027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265205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265205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1365185</v>
      </c>
      <c r="H280" s="22">
        <f>INDEX(Data[],MATCH($A280,Data[Dist],0),MATCH(H$6,Data[#Headers],0))-G280</f>
        <v>1359045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271809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725851</v>
      </c>
      <c r="H281" s="22">
        <f>INDEX(Data[],MATCH($A281,Data[Dist],0),MATCH(H$6,Data[#Headers],0))-G281</f>
        <v>722875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144575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2052020</v>
      </c>
      <c r="H282" s="22">
        <f>INDEX(Data[],MATCH($A282,Data[Dist],0),MATCH(H$6,Data[#Headers],0))-G282</f>
        <v>2042757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408552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408552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10922590</v>
      </c>
      <c r="H283" s="22">
        <f>INDEX(Data[],MATCH($A283,Data[Dist],0),MATCH(H$6,Data[#Headers],0))-G283</f>
        <v>10883232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2176646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2176646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395562</v>
      </c>
      <c r="H284" s="22">
        <f>INDEX(Data[],MATCH($A284,Data[Dist],0),MATCH(H$6,Data[#Headers],0))-G284</f>
        <v>393627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78726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78726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2671231</v>
      </c>
      <c r="H285" s="22">
        <f>INDEX(Data[],MATCH($A285,Data[Dist],0),MATCH(H$6,Data[#Headers],0))-G285</f>
        <v>2656915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531383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2529937</v>
      </c>
      <c r="H286" s="22">
        <f>INDEX(Data[],MATCH($A286,Data[Dist],0),MATCH(H$6,Data[#Headers],0))-G286</f>
        <v>2517826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503565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503565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2861652</v>
      </c>
      <c r="H287" s="22">
        <f>INDEX(Data[],MATCH($A287,Data[Dist],0),MATCH(H$6,Data[#Headers],0))-G287</f>
        <v>2848658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569732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569732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1722577</v>
      </c>
      <c r="H288" s="22">
        <f>INDEX(Data[],MATCH($A288,Data[Dist],0),MATCH(H$6,Data[#Headers],0))-G288</f>
        <v>1713523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342705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342705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2252546</v>
      </c>
      <c r="H289" s="22">
        <f>INDEX(Data[],MATCH($A289,Data[Dist],0),MATCH(H$6,Data[#Headers],0))-G289</f>
        <v>2242330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448466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901397</v>
      </c>
      <c r="H290" s="22">
        <f>INDEX(Data[],MATCH($A290,Data[Dist],0),MATCH(H$6,Data[#Headers],0))-G290</f>
        <v>897283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179457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179457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1388522</v>
      </c>
      <c r="H291" s="22">
        <f>INDEX(Data[],MATCH($A291,Data[Dist],0),MATCH(H$6,Data[#Headers],0))-G291</f>
        <v>1382668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276534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276534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1063746</v>
      </c>
      <c r="H292" s="22">
        <f>INDEX(Data[],MATCH($A292,Data[Dist],0),MATCH(H$6,Data[#Headers],0))-G292</f>
        <v>1058292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211658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211658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1206859</v>
      </c>
      <c r="H293" s="22">
        <f>INDEX(Data[],MATCH($A293,Data[Dist],0),MATCH(H$6,Data[#Headers],0))-G293</f>
        <v>1201995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240399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383023</v>
      </c>
      <c r="H294" s="22">
        <f>INDEX(Data[],MATCH($A294,Data[Dist],0),MATCH(H$6,Data[#Headers],0))-G294</f>
        <v>380555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76111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2497380</v>
      </c>
      <c r="H295" s="22">
        <f>INDEX(Data[],MATCH($A295,Data[Dist],0),MATCH(H$6,Data[#Headers],0))-G295</f>
        <v>2485658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497132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497132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748842</v>
      </c>
      <c r="H296" s="22">
        <f>INDEX(Data[],MATCH($A296,Data[Dist],0),MATCH(H$6,Data[#Headers],0))-G296</f>
        <v>743127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148626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148626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11290365</v>
      </c>
      <c r="H297" s="22">
        <f>INDEX(Data[],MATCH($A297,Data[Dist],0),MATCH(H$6,Data[#Headers],0))-G297</f>
        <v>11237924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2247585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2247585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3210058</v>
      </c>
      <c r="H298" s="22">
        <f>INDEX(Data[],MATCH($A298,Data[Dist],0),MATCH(H$6,Data[#Headers],0))-G298</f>
        <v>3195307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639062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639062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2885874</v>
      </c>
      <c r="H299" s="22">
        <f>INDEX(Data[],MATCH($A299,Data[Dist],0),MATCH(H$6,Data[#Headers],0))-G299</f>
        <v>2872727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574546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574546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860774</v>
      </c>
      <c r="H300" s="22">
        <f>INDEX(Data[],MATCH($A300,Data[Dist],0),MATCH(H$6,Data[#Headers],0))-G300</f>
        <v>856471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171294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171294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5604443</v>
      </c>
      <c r="H301" s="22">
        <f>INDEX(Data[],MATCH($A301,Data[Dist],0),MATCH(H$6,Data[#Headers],0))-G301</f>
        <v>5579675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1115935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1773563</v>
      </c>
      <c r="H302" s="22">
        <f>INDEX(Data[],MATCH($A302,Data[Dist],0),MATCH(H$6,Data[#Headers],0))-G302</f>
        <v>1766256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353251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353251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2308231</v>
      </c>
      <c r="H303" s="22">
        <f>INDEX(Data[],MATCH($A303,Data[Dist],0),MATCH(H$6,Data[#Headers],0))-G303</f>
        <v>2295835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459167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1804433</v>
      </c>
      <c r="H304" s="22">
        <f>INDEX(Data[],MATCH($A304,Data[Dist],0),MATCH(H$6,Data[#Headers],0))-G304</f>
        <v>1796103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359221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359221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2326497</v>
      </c>
      <c r="H305" s="22">
        <f>INDEX(Data[],MATCH($A305,Data[Dist],0),MATCH(H$6,Data[#Headers],0))-G305</f>
        <v>2316184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463237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463237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5978803</v>
      </c>
      <c r="H306" s="22">
        <f>INDEX(Data[],MATCH($A306,Data[Dist],0),MATCH(H$6,Data[#Headers],0))-G306</f>
        <v>5954037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1190807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1190807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44327414</v>
      </c>
      <c r="H307" s="22">
        <f>INDEX(Data[],MATCH($A307,Data[Dist],0),MATCH(H$6,Data[#Headers],0))-G307</f>
        <v>44163872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8832774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8832774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38700918</v>
      </c>
      <c r="H308" s="22">
        <f>INDEX(Data[],MATCH($A308,Data[Dist],0),MATCH(H$6,Data[#Headers],0))-G308</f>
        <v>38507728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7701546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7701546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7352195</v>
      </c>
      <c r="H309" s="22">
        <f>INDEX(Data[],MATCH($A309,Data[Dist],0),MATCH(H$6,Data[#Headers],0))-G309</f>
        <v>7318994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1463799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1463799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1818874</v>
      </c>
      <c r="H310" s="22">
        <f>INDEX(Data[],MATCH($A310,Data[Dist],0),MATCH(H$6,Data[#Headers],0))-G310</f>
        <v>1810048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362010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362010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6336699</v>
      </c>
      <c r="H311" s="22">
        <f>INDEX(Data[],MATCH($A311,Data[Dist],0),MATCH(H$6,Data[#Headers],0))-G311</f>
        <v>6309692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1261939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1261939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822418</v>
      </c>
      <c r="H312" s="22">
        <f>INDEX(Data[],MATCH($A312,Data[Dist],0),MATCH(H$6,Data[#Headers],0))-G312</f>
        <v>817547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163510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163510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2249984</v>
      </c>
      <c r="H313" s="22">
        <f>INDEX(Data[],MATCH($A313,Data[Dist],0),MATCH(H$6,Data[#Headers],0))-G313</f>
        <v>2238198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447640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447640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1461535</v>
      </c>
      <c r="H314" s="22">
        <f>INDEX(Data[],MATCH($A314,Data[Dist],0),MATCH(H$6,Data[#Headers],0))-G314</f>
        <v>1455014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291003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291003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709507</v>
      </c>
      <c r="H315" s="22">
        <f>INDEX(Data[],MATCH($A315,Data[Dist],0),MATCH(H$6,Data[#Headers],0))-G315</f>
        <v>705596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141119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141119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4412858</v>
      </c>
      <c r="H316" s="22">
        <f>INDEX(Data[],MATCH($A316,Data[Dist],0),MATCH(H$6,Data[#Headers],0))-G316</f>
        <v>4391510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878302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24775664</v>
      </c>
      <c r="H317" s="22">
        <f>INDEX(Data[],MATCH($A317,Data[Dist],0),MATCH(H$6,Data[#Headers],0))-G317</f>
        <v>24641298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4928260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4928260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9843587</v>
      </c>
      <c r="H318" s="22">
        <f>INDEX(Data[],MATCH($A318,Data[Dist],0),MATCH(H$6,Data[#Headers],0))-G318</f>
        <v>9794635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1958927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937737</v>
      </c>
      <c r="H319" s="22">
        <f>INDEX(Data[],MATCH($A319,Data[Dist],0),MATCH(H$6,Data[#Headers],0))-G319</f>
        <v>932365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186473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960901</v>
      </c>
      <c r="F320" s="160">
        <f>INDEX(Data[],MATCH($A320,Data[Dist],0),MATCH(F$6,Data[#Headers],0))</f>
        <v>960902</v>
      </c>
      <c r="G320" s="22">
        <f>INDEX(Data[],MATCH($A320,Data[Dist],0),MATCH(G$6,Data[#Headers],0))</f>
        <v>4823422</v>
      </c>
      <c r="H320" s="22">
        <f>INDEX(Data[],MATCH($A320,Data[Dist],0),MATCH(H$6,Data[#Headers],0))-G320</f>
        <v>4804507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960902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960902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2648869</v>
      </c>
      <c r="H321" s="22">
        <f>INDEX(Data[],MATCH($A321,Data[Dist],0),MATCH(H$6,Data[#Headers],0))-G321</f>
        <v>2634562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526913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526913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2627501</v>
      </c>
      <c r="H322" s="22">
        <f>INDEX(Data[],MATCH($A322,Data[Dist],0),MATCH(H$6,Data[#Headers],0))-G322</f>
        <v>2615042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523009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523009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2008076</v>
      </c>
      <c r="H323" s="22">
        <f>INDEX(Data[],MATCH($A323,Data[Dist],0),MATCH(H$6,Data[#Headers],0))-G323</f>
        <v>1998658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399732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399732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3213075</v>
      </c>
      <c r="H324" s="22">
        <f>INDEX(Data[],MATCH($A324,Data[Dist],0),MATCH(H$6,Data[#Headers],0))-G324</f>
        <v>3200676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640135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640135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1269684</v>
      </c>
      <c r="H325" s="22">
        <f>INDEX(Data[],MATCH($A325,Data[Dist],0),MATCH(H$6,Data[#Headers],0))-G325</f>
        <v>1261698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252340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252340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548546</v>
      </c>
      <c r="H326" s="22">
        <f>INDEX(Data[],MATCH($A326,Data[Dist],0),MATCH(H$6,Data[#Headers],0))-G326</f>
        <v>545588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109118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109118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3628482</v>
      </c>
      <c r="H327" s="22">
        <f>INDEX(Data[],MATCH($A327,Data[Dist],0),MATCH(H$6,Data[#Headers],0))-G327</f>
        <v>3611129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722226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722226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3009566</v>
      </c>
      <c r="H328" s="22">
        <f>INDEX(Data[],MATCH($A328,Data[Dist],0),MATCH(H$6,Data[#Headers],0))-G328</f>
        <v>2996648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599330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599330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INDEX($A$7:$H$333,MATCH($S328,$A$7:$A$333,0),4)-Q328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1061614</v>
      </c>
      <c r="H329" s="22">
        <f>INDEX(Data[],MATCH($A329,Data[Dist],0),MATCH(H$6,Data[#Headers],0))-G329</f>
        <v>1056787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211358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211358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5788913</v>
      </c>
      <c r="H330" s="22">
        <f>INDEX(Data[],MATCH($A330,Data[Dist],0),MATCH(H$6,Data[#Headers],0))-G330</f>
        <v>5762846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1152569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1152569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1589353</v>
      </c>
      <c r="H331" s="22">
        <f>INDEX(Data[],MATCH($A331,Data[Dist],0),MATCH(H$6,Data[#Headers],0))-G331</f>
        <v>1582024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316405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316405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1812013</v>
      </c>
      <c r="H332" s="22">
        <f>INDEX(Data[],MATCH($A332,Data[Dist],0),MATCH(H$6,Data[#Headers],0))-G332</f>
        <v>1803964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360793</v>
      </c>
      <c r="L332" s="22">
        <f>INDEX(Notes!$I$2:$N$11,MATCH(Notes!$B$2,Notes!$I$2:$I$11,0),6)*$E332</f>
        <v>0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360793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3517890</v>
      </c>
      <c r="H333" s="22">
        <f>INDEX(Data[],MATCH($A333,Data[Dist],0),MATCH(H$6,Data[#Headers],0))-G333</f>
        <v>3502007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700402</v>
      </c>
      <c r="L333" s="22">
        <f>INDEX(Notes!$I$2:$N$11,MATCH(Notes!$B$2,Notes!$I$2:$I$11,0),6)*$E333</f>
        <v>0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700402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333159177</v>
      </c>
      <c r="F334" s="161">
        <f t="shared" si="24"/>
        <v>333159024</v>
      </c>
      <c r="G334" s="24">
        <f t="shared" si="24"/>
        <v>1673232587</v>
      </c>
      <c r="H334" s="24">
        <f t="shared" si="24"/>
        <v>1665795738</v>
      </c>
      <c r="Q334" s="21">
        <f>SUM(Q7:Q333)</f>
        <v>333159183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E311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(January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January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267046</v>
      </c>
      <c r="I6" s="22">
        <f>INDEX(Data[],MATCH($A6,Data[Dist],0),MATCH(I$5,Data[#Headers],0))</f>
        <v>358669</v>
      </c>
      <c r="K6" s="69">
        <f>INDEX('Payment Total'!$A$7:$H$333,MATCH('Payment by Source'!$A6,'Payment Total'!$A$7:$A$333,0),4)-I6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144077</v>
      </c>
      <c r="I7" s="22">
        <f>INDEX(Data[],MATCH($A7,Data[Dist],0),MATCH(I$5,Data[#Headers],0))</f>
        <v>185442</v>
      </c>
      <c r="K7" s="69">
        <f>INDEX('Payment Total'!$A$7:$H$333,MATCH('Payment by Source'!$A7,'Payment Total'!$A$7:$A$333,0),4)-I7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Total'!$A$7:$A$333,0),4)-I8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317871</v>
      </c>
      <c r="I9" s="22">
        <f>INDEX(Data[],MATCH($A9,Data[Dist],0),MATCH(I$5,Data[#Headers],0))</f>
        <v>393897</v>
      </c>
      <c r="K9" s="69">
        <f>INDEX('Payment Total'!$A$7:$H$333,MATCH('Payment by Source'!$A9,'Payment Total'!$A$7:$A$333,0),4)-I9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66562</v>
      </c>
      <c r="I10" s="22">
        <f>INDEX(Data[],MATCH($A10,Data[Dist],0),MATCH(I$5,Data[#Headers],0))</f>
        <v>91860</v>
      </c>
      <c r="K10" s="69">
        <f>INDEX('Payment Total'!$A$7:$H$333,MATCH('Payment by Source'!$A10,'Payment Total'!$A$7:$A$333,0),4)-I10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668617</v>
      </c>
      <c r="V10" s="152">
        <f t="shared" si="1"/>
        <v>66862</v>
      </c>
      <c r="W10" s="152">
        <f t="shared" si="2"/>
        <v>668620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685058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Total'!$A$7:$A$333,0),4)-I11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244259</v>
      </c>
      <c r="I12" s="22">
        <f>INDEX(Data[],MATCH($A12,Data[Dist],0),MATCH(I$5,Data[#Headers],0))</f>
        <v>312906</v>
      </c>
      <c r="K12" s="69">
        <f>INDEX('Payment Total'!$A$7:$H$333,MATCH('Payment by Source'!$A12,'Payment Total'!$A$7:$A$333,0),4)-I12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126484</v>
      </c>
      <c r="I13" s="22">
        <f>INDEX(Data[],MATCH($A13,Data[Dist],0),MATCH(I$5,Data[#Headers],0))</f>
        <v>165719</v>
      </c>
      <c r="K13" s="69">
        <f>INDEX('Payment Total'!$A$7:$H$333,MATCH('Payment by Source'!$A13,'Payment Total'!$A$7:$A$333,0),4)-I13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600866</v>
      </c>
      <c r="I14" s="22">
        <f>INDEX(Data[],MATCH($A14,Data[Dist],0),MATCH(I$5,Data[#Headers],0))</f>
        <v>792124</v>
      </c>
      <c r="K14" s="69">
        <f>INDEX('Payment Total'!$A$7:$H$333,MATCH('Payment by Source'!$A14,'Payment Total'!$A$7:$A$333,0),4)-I14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502178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Total'!$A$7:$A$333,0),4)-I15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275967</v>
      </c>
      <c r="I16" s="22">
        <f>INDEX(Data[],MATCH($A16,Data[Dist],0),MATCH(I$5,Data[#Headers],0))</f>
        <v>354074</v>
      </c>
      <c r="K16" s="69">
        <f>INDEX('Payment Total'!$A$7:$H$333,MATCH('Payment by Source'!$A16,'Payment Total'!$A$7:$A$333,0),4)-I16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358793</v>
      </c>
      <c r="I17" s="22">
        <f>INDEX(Data[],MATCH($A17,Data[Dist],0),MATCH(I$5,Data[#Headers],0))</f>
        <v>483157</v>
      </c>
      <c r="K17" s="69">
        <f>INDEX('Payment Total'!$A$7:$H$333,MATCH('Payment by Source'!$A17,'Payment Total'!$A$7:$A$333,0),4)-I17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1677915</v>
      </c>
      <c r="I18" s="22">
        <f>INDEX(Data[],MATCH($A18,Data[Dist],0),MATCH(I$5,Data[#Headers],0))</f>
        <v>2295629</v>
      </c>
      <c r="K18" s="69">
        <f>INDEX('Payment Total'!$A$7:$H$333,MATCH('Payment by Source'!$A18,'Payment Total'!$A$7:$A$333,0),4)-I18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695149</v>
      </c>
      <c r="I19" s="22">
        <f>INDEX(Data[],MATCH($A19,Data[Dist],0),MATCH(I$5,Data[#Headers],0))</f>
        <v>867995</v>
      </c>
      <c r="K19" s="69">
        <f>INDEX('Payment Total'!$A$7:$H$333,MATCH('Payment by Source'!$A19,'Payment Total'!$A$7:$A$333,0),4)-I19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118034</v>
      </c>
      <c r="I20" s="22">
        <f>INDEX(Data[],MATCH($A20,Data[Dist],0),MATCH(I$5,Data[#Headers],0))</f>
        <v>149559</v>
      </c>
      <c r="K20" s="69">
        <f>INDEX('Payment Total'!$A$7:$H$333,MATCH('Payment by Source'!$A20,'Payment Total'!$A$7:$A$333,0),4)-I20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6670591</v>
      </c>
      <c r="I21" s="22">
        <f>INDEX(Data[],MATCH($A21,Data[Dist],0),MATCH(I$5,Data[#Headers],0))</f>
        <v>8118726</v>
      </c>
      <c r="K21" s="69">
        <f>INDEX('Payment Total'!$A$7:$H$333,MATCH('Payment by Source'!$A21,'Payment Total'!$A$7:$A$333,0),4)-I21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449384</v>
      </c>
      <c r="I22" s="22">
        <f>INDEX(Data[],MATCH($A22,Data[Dist],0),MATCH(I$5,Data[#Headers],0))</f>
        <v>560309</v>
      </c>
      <c r="K22" s="69">
        <f>INDEX('Payment Total'!$A$7:$H$333,MATCH('Payment by Source'!$A22,'Payment Total'!$A$7:$A$333,0),4)-I22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99913</v>
      </c>
      <c r="I23" s="22">
        <f>INDEX(Data[],MATCH($A23,Data[Dist],0),MATCH(I$5,Data[#Headers],0))</f>
        <v>154729</v>
      </c>
      <c r="K23" s="69">
        <f>INDEX('Payment Total'!$A$7:$H$333,MATCH('Payment by Source'!$A23,'Payment Total'!$A$7:$A$333,0),4)-I23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68300</v>
      </c>
      <c r="I24" s="22">
        <f>INDEX(Data[],MATCH($A24,Data[Dist],0),MATCH(I$5,Data[#Headers],0))</f>
        <v>106110</v>
      </c>
      <c r="K24" s="69">
        <f>INDEX('Payment Total'!$A$7:$H$333,MATCH('Payment by Source'!$A24,'Payment Total'!$A$7:$A$333,0),4)-I24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687283</v>
      </c>
      <c r="V24" s="152">
        <f t="shared" si="1"/>
        <v>68728</v>
      </c>
      <c r="W24" s="152">
        <f t="shared" si="2"/>
        <v>687280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797303</v>
      </c>
      <c r="I25" s="22">
        <f>INDEX(Data[],MATCH($A25,Data[Dist],0),MATCH(I$5,Data[#Headers],0))</f>
        <v>992578</v>
      </c>
      <c r="K25" s="69">
        <f>INDEX('Payment Total'!$A$7:$H$333,MATCH('Payment by Source'!$A25,'Payment Total'!$A$7:$A$333,0),4)-I25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255931</v>
      </c>
      <c r="I26" s="22">
        <f>INDEX(Data[],MATCH($A26,Data[Dist],0),MATCH(I$5,Data[#Headers],0))</f>
        <v>327619</v>
      </c>
      <c r="K26" s="69">
        <f>INDEX('Payment Total'!$A$7:$H$333,MATCH('Payment by Source'!$A26,'Payment Total'!$A$7:$A$333,0),4)-I26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278007</v>
      </c>
      <c r="I27" s="22">
        <f>INDEX(Data[],MATCH($A27,Data[Dist],0),MATCH(I$5,Data[#Headers],0))</f>
        <v>381053</v>
      </c>
      <c r="K27" s="69">
        <f>INDEX('Payment Total'!$A$7:$H$333,MATCH('Payment by Source'!$A27,'Payment Total'!$A$7:$A$333,0),4)-I27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1018596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Total'!$A$7:$A$333,0),4)-I28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211053</v>
      </c>
      <c r="I29" s="22">
        <f>INDEX(Data[],MATCH($A29,Data[Dist],0),MATCH(I$5,Data[#Headers],0))</f>
        <v>262445</v>
      </c>
      <c r="K29" s="69">
        <f>INDEX('Payment Total'!$A$7:$H$333,MATCH('Payment by Source'!$A29,'Payment Total'!$A$7:$A$333,0),4)-I29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203522</v>
      </c>
      <c r="I30" s="22">
        <f>INDEX(Data[],MATCH($A30,Data[Dist],0),MATCH(I$5,Data[#Headers],0))</f>
        <v>266566</v>
      </c>
      <c r="K30" s="69">
        <f>INDEX('Payment Total'!$A$7:$H$333,MATCH('Payment by Source'!$A30,'Payment Total'!$A$7:$A$333,0),4)-I30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244254</v>
      </c>
      <c r="I31" s="22">
        <f>INDEX(Data[],MATCH($A31,Data[Dist],0),MATCH(I$5,Data[#Headers],0))</f>
        <v>311973</v>
      </c>
      <c r="K31" s="69">
        <f>INDEX('Payment Total'!$A$7:$H$333,MATCH('Payment by Source'!$A31,'Payment Total'!$A$7:$A$333,0),4)-I31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248056</v>
      </c>
      <c r="I32" s="22">
        <f>INDEX(Data[],MATCH($A32,Data[Dist],0),MATCH(I$5,Data[#Headers],0))</f>
        <v>308573</v>
      </c>
      <c r="K32" s="69">
        <f>INDEX('Payment Total'!$A$7:$H$333,MATCH('Payment by Source'!$A32,'Payment Total'!$A$7:$A$333,0),4)-I32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284679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Total'!$A$7:$A$333,0),4)-I33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396385</v>
      </c>
      <c r="I34" s="22">
        <f>INDEX(Data[],MATCH($A34,Data[Dist],0),MATCH(I$5,Data[#Headers],0))</f>
        <v>491960</v>
      </c>
      <c r="K34" s="69">
        <f>INDEX('Payment Total'!$A$7:$H$333,MATCH('Payment by Source'!$A34,'Payment Total'!$A$7:$A$333,0),4)-I34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81756</v>
      </c>
      <c r="I35" s="22">
        <f>INDEX(Data[],MATCH($A35,Data[Dist],0),MATCH(I$5,Data[#Headers],0))</f>
        <v>105520</v>
      </c>
      <c r="K35" s="69">
        <f>INDEX('Payment Total'!$A$7:$H$333,MATCH('Payment by Source'!$A35,'Payment Total'!$A$7:$A$333,0),4)-I35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820396</v>
      </c>
      <c r="V35" s="152">
        <f t="shared" si="1"/>
        <v>82040</v>
      </c>
      <c r="W35" s="152">
        <f t="shared" si="2"/>
        <v>820400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702336</v>
      </c>
      <c r="I36" s="22">
        <f>INDEX(Data[],MATCH($A36,Data[Dist],0),MATCH(I$5,Data[#Headers],0))</f>
        <v>907773</v>
      </c>
      <c r="K36" s="69">
        <f>INDEX('Payment Total'!$A$7:$H$333,MATCH('Payment by Source'!$A36,'Payment Total'!$A$7:$A$333,0),4)-I36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2100136</v>
      </c>
      <c r="I37" s="22">
        <f>INDEX(Data[],MATCH($A37,Data[Dist],0),MATCH(I$5,Data[#Headers],0))</f>
        <v>2642880</v>
      </c>
      <c r="K37" s="69">
        <f>INDEX('Payment Total'!$A$7:$H$333,MATCH('Payment by Source'!$A37,'Payment Total'!$A$7:$A$333,0),4)-I37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352622</v>
      </c>
      <c r="I38" s="22">
        <f>INDEX(Data[],MATCH($A38,Data[Dist],0),MATCH(I$5,Data[#Headers],0))</f>
        <v>472137</v>
      </c>
      <c r="K38" s="69">
        <f>INDEX('Payment Total'!$A$7:$H$333,MATCH('Payment by Source'!$A38,'Payment Total'!$A$7:$A$333,0),4)-I38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1436742</v>
      </c>
      <c r="I39" s="22">
        <f>INDEX(Data[],MATCH($A39,Data[Dist],0),MATCH(I$5,Data[#Headers],0))</f>
        <v>1742604</v>
      </c>
      <c r="K39" s="69">
        <f>INDEX('Payment Total'!$A$7:$H$333,MATCH('Payment by Source'!$A39,'Payment Total'!$A$7:$A$333,0),4)-I39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1267678</v>
      </c>
      <c r="I40" s="22">
        <f>INDEX(Data[],MATCH($A40,Data[Dist],0),MATCH(I$5,Data[#Headers],0))</f>
        <v>1534900</v>
      </c>
      <c r="K40" s="69">
        <f>INDEX('Payment Total'!$A$7:$H$333,MATCH('Payment by Source'!$A40,'Payment Total'!$A$7:$A$333,0),4)-I40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297277</v>
      </c>
      <c r="I41" s="22">
        <f>INDEX(Data[],MATCH($A41,Data[Dist],0),MATCH(I$5,Data[#Headers],0))</f>
        <v>386650</v>
      </c>
      <c r="K41" s="69">
        <f>INDEX('Payment Total'!$A$7:$H$333,MATCH('Payment by Source'!$A41,'Payment Total'!$A$7:$A$333,0),4)-I41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244477</v>
      </c>
      <c r="I42" s="22">
        <f>INDEX(Data[],MATCH($A42,Data[Dist],0),MATCH(I$5,Data[#Headers],0))</f>
        <v>320489</v>
      </c>
      <c r="K42" s="69">
        <f>INDEX('Payment Total'!$A$7:$H$333,MATCH('Payment by Source'!$A42,'Payment Total'!$A$7:$A$333,0),4)-I42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253469</v>
      </c>
      <c r="I43" s="22">
        <f>INDEX(Data[],MATCH($A43,Data[Dist],0),MATCH(I$5,Data[#Headers],0))</f>
        <v>324162</v>
      </c>
      <c r="K43" s="69">
        <f>INDEX('Payment Total'!$A$7:$H$333,MATCH('Payment by Source'!$A43,'Payment Total'!$A$7:$A$333,0),4)-I43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149999</v>
      </c>
      <c r="I44" s="22">
        <f>INDEX(Data[],MATCH($A44,Data[Dist],0),MATCH(I$5,Data[#Headers],0))</f>
        <v>213216</v>
      </c>
      <c r="K44" s="69">
        <f>INDEX('Payment Total'!$A$7:$H$333,MATCH('Payment by Source'!$A44,'Payment Total'!$A$7:$A$333,0),4)-I44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2655851</v>
      </c>
      <c r="I45" s="22">
        <f>INDEX(Data[],MATCH($A45,Data[Dist],0),MATCH(I$5,Data[#Headers],0))</f>
        <v>3160818</v>
      </c>
      <c r="K45" s="69">
        <f>INDEX('Payment Total'!$A$7:$H$333,MATCH('Payment by Source'!$A45,'Payment Total'!$A$7:$A$333,0),4)-I45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26618489</v>
      </c>
      <c r="V45" s="152">
        <f t="shared" si="1"/>
        <v>2661849</v>
      </c>
      <c r="W45" s="152">
        <f t="shared" si="2"/>
        <v>26618490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105098</v>
      </c>
      <c r="I46" s="22">
        <f>INDEX(Data[],MATCH($A46,Data[Dist],0),MATCH(I$5,Data[#Headers],0))</f>
        <v>167031</v>
      </c>
      <c r="K46" s="69">
        <f>INDEX('Payment Total'!$A$7:$H$333,MATCH('Payment by Source'!$A46,'Payment Total'!$A$7:$A$333,0),4)-I46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137227</v>
      </c>
      <c r="I47" s="22">
        <f>INDEX(Data[],MATCH($A47,Data[Dist],0),MATCH(I$5,Data[#Headers],0))</f>
        <v>176998</v>
      </c>
      <c r="K47" s="69">
        <f>INDEX('Payment Total'!$A$7:$H$333,MATCH('Payment by Source'!$A47,'Payment Total'!$A$7:$A$333,0),4)-I47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1376403</v>
      </c>
      <c r="V47" s="152">
        <f t="shared" si="1"/>
        <v>137640</v>
      </c>
      <c r="W47" s="152">
        <f t="shared" si="2"/>
        <v>1376400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191777</v>
      </c>
      <c r="I48" s="22">
        <f>INDEX(Data[],MATCH($A48,Data[Dist],0),MATCH(I$5,Data[#Headers],0))</f>
        <v>247925</v>
      </c>
      <c r="K48" s="69">
        <f>INDEX('Payment Total'!$A$7:$H$333,MATCH('Payment by Source'!$A48,'Payment Total'!$A$7:$A$333,0),4)-I48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428673</v>
      </c>
      <c r="I49" s="22">
        <f>INDEX(Data[],MATCH($A49,Data[Dist],0),MATCH(I$5,Data[#Headers],0))</f>
        <v>543989</v>
      </c>
      <c r="K49" s="69">
        <f>INDEX('Payment Total'!$A$7:$H$333,MATCH('Payment by Source'!$A49,'Payment Total'!$A$7:$A$333,0),4)-I49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370787</v>
      </c>
      <c r="I50" s="22">
        <f>INDEX(Data[],MATCH($A50,Data[Dist],0),MATCH(I$5,Data[#Headers],0))</f>
        <v>461544</v>
      </c>
      <c r="K50" s="69">
        <f>INDEX('Payment Total'!$A$7:$H$333,MATCH('Payment by Source'!$A50,'Payment Total'!$A$7:$A$333,0),4)-I50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3716770</v>
      </c>
      <c r="V50" s="152">
        <f t="shared" si="1"/>
        <v>371677</v>
      </c>
      <c r="W50" s="152">
        <f t="shared" si="2"/>
        <v>3716770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1287254</v>
      </c>
      <c r="I51" s="22">
        <f>INDEX(Data[],MATCH($A51,Data[Dist],0),MATCH(I$5,Data[#Headers],0))</f>
        <v>1547345</v>
      </c>
      <c r="K51" s="69">
        <f>INDEX('Payment Total'!$A$7:$H$333,MATCH('Payment by Source'!$A51,'Payment Total'!$A$7:$A$333,0),4)-I51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697064</v>
      </c>
      <c r="I52" s="22">
        <f>INDEX(Data[],MATCH($A52,Data[Dist],0),MATCH(I$5,Data[#Headers],0))</f>
        <v>953651</v>
      </c>
      <c r="K52" s="69">
        <f>INDEX('Payment Total'!$A$7:$H$333,MATCH('Payment by Source'!$A52,'Payment Total'!$A$7:$A$333,0),4)-I52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3045767</v>
      </c>
      <c r="I53" s="22">
        <f>INDEX(Data[],MATCH($A53,Data[Dist],0),MATCH(I$5,Data[#Headers],0))</f>
        <v>3736452</v>
      </c>
      <c r="K53" s="69">
        <f>INDEX('Payment Total'!$A$7:$H$333,MATCH('Payment by Source'!$A53,'Payment Total'!$A$7:$A$333,0),4)-I53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9185468</v>
      </c>
      <c r="I54" s="22">
        <f>INDEX(Data[],MATCH($A54,Data[Dist],0),MATCH(I$5,Data[#Headers],0))</f>
        <v>11268748</v>
      </c>
      <c r="K54" s="69">
        <f>INDEX('Payment Total'!$A$7:$H$333,MATCH('Payment by Source'!$A54,'Payment Total'!$A$7:$A$333,0),4)-I54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756452</v>
      </c>
      <c r="I55" s="22">
        <f>INDEX(Data[],MATCH($A55,Data[Dist],0),MATCH(I$5,Data[#Headers],0))</f>
        <v>928225</v>
      </c>
      <c r="K55" s="69">
        <f>INDEX('Payment Total'!$A$7:$H$333,MATCH('Payment by Source'!$A55,'Payment Total'!$A$7:$A$333,0),4)-I55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868470</v>
      </c>
      <c r="I56" s="22">
        <f>INDEX(Data[],MATCH($A56,Data[Dist],0),MATCH(I$5,Data[#Headers],0))</f>
        <v>1047384</v>
      </c>
      <c r="K56" s="69">
        <f>INDEX('Payment Total'!$A$7:$H$333,MATCH('Payment by Source'!$A56,'Payment Total'!$A$7:$A$333,0),4)-I56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366898</v>
      </c>
      <c r="I57" s="22">
        <f>INDEX(Data[],MATCH($A57,Data[Dist],0),MATCH(I$5,Data[#Headers],0))</f>
        <v>484730</v>
      </c>
      <c r="K57" s="69">
        <f>INDEX('Payment Total'!$A$7:$H$333,MATCH('Payment by Source'!$A57,'Payment Total'!$A$7:$A$333,0),4)-I57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217163</v>
      </c>
      <c r="I58" s="22">
        <f>INDEX(Data[],MATCH($A58,Data[Dist],0),MATCH(I$5,Data[#Headers],0))</f>
        <v>275713</v>
      </c>
      <c r="K58" s="69">
        <f>INDEX('Payment Total'!$A$7:$H$333,MATCH('Payment by Source'!$A58,'Payment Total'!$A$7:$A$333,0),4)-I58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791915</v>
      </c>
      <c r="I59" s="22">
        <f>INDEX(Data[],MATCH($A59,Data[Dist],0),MATCH(I$5,Data[#Headers],0))</f>
        <v>992237</v>
      </c>
      <c r="K59" s="69">
        <f>INDEX('Payment Total'!$A$7:$H$333,MATCH('Payment by Source'!$A59,'Payment Total'!$A$7:$A$333,0),4)-I59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262802</v>
      </c>
      <c r="I60" s="22">
        <f>INDEX(Data[],MATCH($A60,Data[Dist],0),MATCH(I$5,Data[#Headers],0))</f>
        <v>325344</v>
      </c>
      <c r="K60" s="69">
        <f>INDEX('Payment Total'!$A$7:$H$333,MATCH('Payment by Source'!$A60,'Payment Total'!$A$7:$A$333,0),4)-I60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436254</v>
      </c>
      <c r="I61" s="22">
        <f>INDEX(Data[],MATCH($A61,Data[Dist],0),MATCH(I$5,Data[#Headers],0))</f>
        <v>527376</v>
      </c>
      <c r="K61" s="69">
        <f>INDEX('Payment Total'!$A$7:$H$333,MATCH('Payment by Source'!$A61,'Payment Total'!$A$7:$A$333,0),4)-I61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390387</v>
      </c>
      <c r="I62" s="22">
        <f>INDEX(Data[],MATCH($A62,Data[Dist],0),MATCH(I$5,Data[#Headers],0))</f>
        <v>491373</v>
      </c>
      <c r="K62" s="69">
        <f>INDEX('Payment Total'!$A$7:$H$333,MATCH('Payment by Source'!$A62,'Payment Total'!$A$7:$A$333,0),4)-I62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755565</v>
      </c>
      <c r="I63" s="22">
        <f>INDEX(Data[],MATCH($A63,Data[Dist],0),MATCH(I$5,Data[#Headers],0))</f>
        <v>922639</v>
      </c>
      <c r="K63" s="69">
        <f>INDEX('Payment Total'!$A$7:$H$333,MATCH('Payment by Source'!$A63,'Payment Total'!$A$7:$A$333,0),4)-I63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888390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Total'!$A$7:$A$333,0),4)-I64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117141</v>
      </c>
      <c r="I65" s="22">
        <f>INDEX(Data[],MATCH($A65,Data[Dist],0),MATCH(I$5,Data[#Headers],0))</f>
        <v>155100</v>
      </c>
      <c r="K65" s="69">
        <f>INDEX('Payment Total'!$A$7:$H$333,MATCH('Payment by Source'!$A65,'Payment Total'!$A$7:$A$333,0),4)-I65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611130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Total'!$A$7:$A$333,0),4)-I66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547422</v>
      </c>
      <c r="I67" s="22">
        <f>INDEX(Data[],MATCH($A67,Data[Dist],0),MATCH(I$5,Data[#Headers],0))</f>
        <v>666617</v>
      </c>
      <c r="K67" s="69">
        <f>INDEX('Payment Total'!$A$7:$H$333,MATCH('Payment by Source'!$A67,'Payment Total'!$A$7:$A$333,0),4)-I67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469620</v>
      </c>
      <c r="I68" s="22">
        <f>INDEX(Data[],MATCH($A68,Data[Dist],0),MATCH(I$5,Data[#Headers],0))</f>
        <v>606343</v>
      </c>
      <c r="K68" s="69">
        <f>INDEX('Payment Total'!$A$7:$H$333,MATCH('Payment by Source'!$A68,'Payment Total'!$A$7:$A$333,0),4)-I68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885177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Total'!$A$7:$A$333,0),4)-I69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163941</v>
      </c>
      <c r="I70" s="22">
        <f>INDEX(Data[],MATCH($A70,Data[Dist],0),MATCH(I$5,Data[#Headers],0))</f>
        <v>203963</v>
      </c>
      <c r="K70" s="69">
        <f>INDEX('Payment Total'!$A$7:$H$333,MATCH('Payment by Source'!$A70,'Payment Total'!$A$7:$A$333,0),4)-I70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75635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Total'!$A$7:$A$333,0),4)-I71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1392015</v>
      </c>
      <c r="I72" s="22">
        <f>INDEX(Data[],MATCH($A72,Data[Dist],0),MATCH(I$5,Data[#Headers],0))</f>
        <v>1774135</v>
      </c>
      <c r="K72" s="69">
        <f>INDEX('Payment Total'!$A$7:$H$333,MATCH('Payment by Source'!$A72,'Payment Total'!$A$7:$A$333,0),4)-I72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398968</v>
      </c>
      <c r="I73" s="22">
        <f>INDEX(Data[],MATCH($A73,Data[Dist],0),MATCH(I$5,Data[#Headers],0))</f>
        <v>554053</v>
      </c>
      <c r="K73" s="69">
        <f>INDEX('Payment Total'!$A$7:$H$333,MATCH('Payment by Source'!$A73,'Payment Total'!$A$7:$A$333,0),4)-I73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2517826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Total'!$A$7:$A$333,0),4)-I74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403411</v>
      </c>
      <c r="I75" s="22">
        <f>INDEX(Data[],MATCH($A75,Data[Dist],0),MATCH(I$5,Data[#Headers],0))</f>
        <v>502813</v>
      </c>
      <c r="K75" s="69">
        <f>INDEX('Payment Total'!$A$7:$H$333,MATCH('Payment by Source'!$A75,'Payment Total'!$A$7:$A$333,0),4)-I75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2536731</v>
      </c>
      <c r="I76" s="22">
        <f>INDEX(Data[],MATCH($A76,Data[Dist],0),MATCH(I$5,Data[#Headers],0))</f>
        <v>3210963</v>
      </c>
      <c r="K76" s="69">
        <f>INDEX('Payment Total'!$A$7:$H$333,MATCH('Payment by Source'!$A76,'Payment Total'!$A$7:$A$333,0),4)-I76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246568</v>
      </c>
      <c r="I77" s="22">
        <f>INDEX(Data[],MATCH($A77,Data[Dist],0),MATCH(I$5,Data[#Headers],0))</f>
        <v>305475</v>
      </c>
      <c r="K77" s="69">
        <f>INDEX('Payment Total'!$A$7:$H$333,MATCH('Payment by Source'!$A77,'Payment Total'!$A$7:$A$333,0),4)-I77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181989</v>
      </c>
      <c r="I78" s="22">
        <f>INDEX(Data[],MATCH($A78,Data[Dist],0),MATCH(I$5,Data[#Headers],0))</f>
        <v>247610</v>
      </c>
      <c r="K78" s="69">
        <f>INDEX('Payment Total'!$A$7:$H$333,MATCH('Payment by Source'!$A78,'Payment Total'!$A$7:$A$333,0),4)-I78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456392</v>
      </c>
      <c r="I79" s="22">
        <f>INDEX(Data[],MATCH($A79,Data[Dist],0),MATCH(I$5,Data[#Headers],0))</f>
        <v>558329</v>
      </c>
      <c r="K79" s="69">
        <f>INDEX('Payment Total'!$A$7:$H$333,MATCH('Payment by Source'!$A79,'Payment Total'!$A$7:$A$333,0),4)-I79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215448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Total'!$A$7:$A$333,0),4)-I80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152645</v>
      </c>
      <c r="I81" s="22">
        <f>INDEX(Data[],MATCH($A81,Data[Dist],0),MATCH(I$5,Data[#Headers],0))</f>
        <v>216888</v>
      </c>
      <c r="K81" s="69">
        <f>INDEX('Payment Total'!$A$7:$H$333,MATCH('Payment by Source'!$A81,'Payment Total'!$A$7:$A$333,0),4)-I81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6052405</v>
      </c>
      <c r="I82" s="22">
        <f>INDEX(Data[],MATCH($A82,Data[Dist],0),MATCH(I$5,Data[#Headers],0))</f>
        <v>7177700</v>
      </c>
      <c r="K82" s="69">
        <f>INDEX('Payment Total'!$A$7:$H$333,MATCH('Payment by Source'!$A82,'Payment Total'!$A$7:$A$333,0),4)-I82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797388</v>
      </c>
      <c r="I83" s="22">
        <f>INDEX(Data[],MATCH($A83,Data[Dist],0),MATCH(I$5,Data[#Headers],0))</f>
        <v>992291</v>
      </c>
      <c r="K83" s="69">
        <f>INDEX('Payment Total'!$A$7:$H$333,MATCH('Payment by Source'!$A83,'Payment Total'!$A$7:$A$333,0),4)-I83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1813389</v>
      </c>
      <c r="I84" s="22">
        <f>INDEX(Data[],MATCH($A84,Data[Dist],0),MATCH(I$5,Data[#Headers],0))</f>
        <v>2248007</v>
      </c>
      <c r="K84" s="69">
        <f>INDEX('Payment Total'!$A$7:$H$333,MATCH('Payment by Source'!$A84,'Payment Total'!$A$7:$A$333,0),4)-I84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257390</v>
      </c>
      <c r="I85" s="22">
        <f>INDEX(Data[],MATCH($A85,Data[Dist],0),MATCH(I$5,Data[#Headers],0))</f>
        <v>319461</v>
      </c>
      <c r="K85" s="69">
        <f>INDEX('Payment Total'!$A$7:$H$333,MATCH('Payment by Source'!$A85,'Payment Total'!$A$7:$A$333,0),4)-I85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8606338</v>
      </c>
      <c r="I86" s="22">
        <f>INDEX(Data[],MATCH($A86,Data[Dist],0),MATCH(I$5,Data[#Headers],0))</f>
        <v>10504862</v>
      </c>
      <c r="K86" s="69">
        <f>INDEX('Payment Total'!$A$7:$H$333,MATCH('Payment by Source'!$A86,'Payment Total'!$A$7:$A$333,0),4)-I86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629519</v>
      </c>
      <c r="I87" s="22">
        <f>INDEX(Data[],MATCH($A87,Data[Dist],0),MATCH(I$5,Data[#Headers],0))</f>
        <v>784995</v>
      </c>
      <c r="K87" s="69">
        <f>INDEX('Payment Total'!$A$7:$H$333,MATCH('Payment by Source'!$A87,'Payment Total'!$A$7:$A$333,0),4)-I87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683203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Total'!$A$7:$A$333,0),4)-I88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99639</v>
      </c>
      <c r="I89" s="22">
        <f>INDEX(Data[],MATCH($A89,Data[Dist],0),MATCH(I$5,Data[#Headers],0))</f>
        <v>128685</v>
      </c>
      <c r="K89" s="69">
        <f>INDEX('Payment Total'!$A$7:$H$333,MATCH('Payment by Source'!$A89,'Payment Total'!$A$7:$A$333,0),4)-I89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1436412</v>
      </c>
      <c r="I90" s="22">
        <f>INDEX(Data[],MATCH($A90,Data[Dist],0),MATCH(I$5,Data[#Headers],0))</f>
        <v>1710215</v>
      </c>
      <c r="K90" s="69">
        <f>INDEX('Payment Total'!$A$7:$H$333,MATCH('Payment by Source'!$A90,'Payment Total'!$A$7:$A$333,0),4)-I90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507280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Total'!$A$7:$A$333,0),4)-I91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21066787</v>
      </c>
      <c r="I92" s="22">
        <f>INDEX(Data[],MATCH($A92,Data[Dist],0),MATCH(I$5,Data[#Headers],0))</f>
        <v>25332639</v>
      </c>
      <c r="K92" s="69">
        <f>INDEX('Payment Total'!$A$7:$H$333,MATCH('Payment by Source'!$A92,'Payment Total'!$A$7:$A$333,0),4)-I92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67801</v>
      </c>
      <c r="I93" s="22">
        <f>INDEX(Data[],MATCH($A93,Data[Dist],0),MATCH(I$5,Data[#Headers],0))</f>
        <v>87493</v>
      </c>
      <c r="K93" s="69">
        <f>INDEX('Payment Total'!$A$7:$H$333,MATCH('Payment by Source'!$A93,'Payment Total'!$A$7:$A$333,0),4)-I93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486078</v>
      </c>
      <c r="I94" s="22">
        <f>INDEX(Data[],MATCH($A94,Data[Dist],0),MATCH(I$5,Data[#Headers],0))</f>
        <v>605116</v>
      </c>
      <c r="K94" s="69">
        <f>INDEX('Payment Total'!$A$7:$H$333,MATCH('Payment by Source'!$A94,'Payment Total'!$A$7:$A$333,0),4)-I94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5791894</v>
      </c>
      <c r="I95" s="22">
        <f>INDEX(Data[],MATCH($A95,Data[Dist],0),MATCH(I$5,Data[#Headers],0))</f>
        <v>7208287</v>
      </c>
      <c r="K95" s="69">
        <f>INDEX('Payment Total'!$A$7:$H$333,MATCH('Payment by Source'!$A95,'Payment Total'!$A$7:$A$333,0),4)-I95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196794</v>
      </c>
      <c r="I96" s="22">
        <f>INDEX(Data[],MATCH($A96,Data[Dist],0),MATCH(I$5,Data[#Headers],0))</f>
        <v>250529</v>
      </c>
      <c r="K96" s="69">
        <f>INDEX('Payment Total'!$A$7:$H$333,MATCH('Payment by Source'!$A96,'Payment Total'!$A$7:$A$333,0),4)-I96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166839</v>
      </c>
      <c r="I97" s="22">
        <f>INDEX(Data[],MATCH($A97,Data[Dist],0),MATCH(I$5,Data[#Headers],0))</f>
        <v>223812</v>
      </c>
      <c r="K97" s="69">
        <f>INDEX('Payment Total'!$A$7:$H$333,MATCH('Payment by Source'!$A97,'Payment Total'!$A$7:$A$333,0),4)-I97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1674475</v>
      </c>
      <c r="V97" s="152">
        <f t="shared" si="4"/>
        <v>167448</v>
      </c>
      <c r="W97" s="152">
        <f t="shared" si="5"/>
        <v>1674480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253644</v>
      </c>
      <c r="I98" s="22">
        <f>INDEX(Data[],MATCH($A98,Data[Dist],0),MATCH(I$5,Data[#Headers],0))</f>
        <v>326613</v>
      </c>
      <c r="K98" s="69">
        <f>INDEX('Payment Total'!$A$7:$H$333,MATCH('Payment by Source'!$A98,'Payment Total'!$A$7:$A$333,0),4)-I98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502451</v>
      </c>
      <c r="I99" s="22">
        <f>INDEX(Data[],MATCH($A99,Data[Dist],0),MATCH(I$5,Data[#Headers],0))</f>
        <v>632749</v>
      </c>
      <c r="K99" s="69">
        <f>INDEX('Payment Total'!$A$7:$H$333,MATCH('Payment by Source'!$A99,'Payment Total'!$A$7:$A$333,0),4)-I99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607904</v>
      </c>
      <c r="I100" s="22">
        <f>INDEX(Data[],MATCH($A100,Data[Dist],0),MATCH(I$5,Data[#Headers],0))</f>
        <v>743894</v>
      </c>
      <c r="K100" s="69">
        <f>INDEX('Payment Total'!$A$7:$H$333,MATCH('Payment by Source'!$A100,'Payment Total'!$A$7:$A$333,0),4)-I100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300082</v>
      </c>
      <c r="I101" s="22">
        <f>INDEX(Data[],MATCH($A101,Data[Dist],0),MATCH(I$5,Data[#Headers],0))</f>
        <v>379694</v>
      </c>
      <c r="K101" s="69">
        <f>INDEX('Payment Total'!$A$7:$H$333,MATCH('Payment by Source'!$A101,'Payment Total'!$A$7:$A$333,0),4)-I101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303576</v>
      </c>
      <c r="I102" s="22">
        <f>INDEX(Data[],MATCH($A102,Data[Dist],0),MATCH(I$5,Data[#Headers],0))</f>
        <v>380768</v>
      </c>
      <c r="K102" s="69">
        <f>INDEX('Payment Total'!$A$7:$H$333,MATCH('Payment by Source'!$A102,'Payment Total'!$A$7:$A$333,0),4)-I102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301939</v>
      </c>
      <c r="I103" s="22">
        <f>INDEX(Data[],MATCH($A103,Data[Dist],0),MATCH(I$5,Data[#Headers],0))</f>
        <v>373945</v>
      </c>
      <c r="K103" s="69">
        <f>INDEX('Payment Total'!$A$7:$H$333,MATCH('Payment by Source'!$A103,'Payment Total'!$A$7:$A$333,0),4)-I103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291260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Total'!$A$7:$A$333,0),4)-I104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138801</v>
      </c>
      <c r="I105" s="22">
        <f>INDEX(Data[],MATCH($A105,Data[Dist],0),MATCH(I$5,Data[#Headers],0))</f>
        <v>190850</v>
      </c>
      <c r="K105" s="69">
        <f>INDEX('Payment Total'!$A$7:$H$333,MATCH('Payment by Source'!$A105,'Payment Total'!$A$7:$A$333,0),4)-I105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151217</v>
      </c>
      <c r="I106" s="22">
        <f>INDEX(Data[],MATCH($A106,Data[Dist],0),MATCH(I$5,Data[#Headers],0))</f>
        <v>205372</v>
      </c>
      <c r="K106" s="69">
        <f>INDEX('Payment Total'!$A$7:$H$333,MATCH('Payment by Source'!$A106,'Payment Total'!$A$7:$A$333,0),4)-I106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192501</v>
      </c>
      <c r="I107" s="22">
        <f>INDEX(Data[],MATCH($A107,Data[Dist],0),MATCH(I$5,Data[#Headers],0))</f>
        <v>252962</v>
      </c>
      <c r="K107" s="69">
        <f>INDEX('Payment Total'!$A$7:$H$333,MATCH('Payment by Source'!$A107,'Payment Total'!$A$7:$A$333,0),4)-I107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1931124</v>
      </c>
      <c r="V107" s="152">
        <f t="shared" si="4"/>
        <v>193112</v>
      </c>
      <c r="W107" s="152">
        <f t="shared" si="5"/>
        <v>1931120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306602</v>
      </c>
      <c r="I108" s="22">
        <f>INDEX(Data[],MATCH($A108,Data[Dist],0),MATCH(I$5,Data[#Headers],0))</f>
        <v>386423</v>
      </c>
      <c r="K108" s="69">
        <f>INDEX('Payment Total'!$A$7:$H$333,MATCH('Payment by Source'!$A108,'Payment Total'!$A$7:$A$333,0),4)-I108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298297</v>
      </c>
      <c r="I109" s="22">
        <f>INDEX(Data[],MATCH($A109,Data[Dist],0),MATCH(I$5,Data[#Headers],0))</f>
        <v>394035</v>
      </c>
      <c r="K109" s="69">
        <f>INDEX('Payment Total'!$A$7:$H$333,MATCH('Payment by Source'!$A109,'Payment Total'!$A$7:$A$333,0),4)-I109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244807</v>
      </c>
      <c r="I110" s="22">
        <f>INDEX(Data[],MATCH($A110,Data[Dist],0),MATCH(I$5,Data[#Headers],0))</f>
        <v>317242</v>
      </c>
      <c r="K110" s="69">
        <f>INDEX('Payment Total'!$A$7:$H$333,MATCH('Payment by Source'!$A110,'Payment Total'!$A$7:$A$333,0),4)-I110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95340</v>
      </c>
      <c r="I111" s="22">
        <f>INDEX(Data[],MATCH($A111,Data[Dist],0),MATCH(I$5,Data[#Headers],0))</f>
        <v>125078</v>
      </c>
      <c r="K111" s="69">
        <f>INDEX('Payment Total'!$A$7:$H$333,MATCH('Payment by Source'!$A111,'Payment Total'!$A$7:$A$333,0),4)-I111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694522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Total'!$A$7:$A$333,0),4)-I112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184914</v>
      </c>
      <c r="I113" s="22">
        <f>INDEX(Data[],MATCH($A113,Data[Dist],0),MATCH(I$5,Data[#Headers],0))</f>
        <v>243512</v>
      </c>
      <c r="K113" s="69">
        <f>INDEX('Payment Total'!$A$7:$H$333,MATCH('Payment by Source'!$A113,'Payment Total'!$A$7:$A$333,0),4)-I113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781874</v>
      </c>
      <c r="I114" s="22">
        <f>INDEX(Data[],MATCH($A114,Data[Dist],0),MATCH(I$5,Data[#Headers],0))</f>
        <v>989574</v>
      </c>
      <c r="K114" s="69">
        <f>INDEX('Payment Total'!$A$7:$H$333,MATCH('Payment by Source'!$A114,'Payment Total'!$A$7:$A$333,0),4)-I114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558819</v>
      </c>
      <c r="I115" s="22">
        <f>INDEX(Data[],MATCH($A115,Data[Dist],0),MATCH(I$5,Data[#Headers],0))</f>
        <v>709632</v>
      </c>
      <c r="K115" s="69">
        <f>INDEX('Payment Total'!$A$7:$H$333,MATCH('Payment by Source'!$A115,'Payment Total'!$A$7:$A$333,0),4)-I115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2269752</v>
      </c>
      <c r="I116" s="22">
        <f>INDEX(Data[],MATCH($A116,Data[Dist],0),MATCH(I$5,Data[#Headers],0))</f>
        <v>2775530</v>
      </c>
      <c r="K116" s="69">
        <f>INDEX('Payment Total'!$A$7:$H$333,MATCH('Payment by Source'!$A116,'Payment Total'!$A$7:$A$333,0),4)-I116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1148887</v>
      </c>
      <c r="I117" s="22">
        <f>INDEX(Data[],MATCH($A117,Data[Dist],0),MATCH(I$5,Data[#Headers],0))</f>
        <v>1404761</v>
      </c>
      <c r="K117" s="69">
        <f>INDEX('Payment Total'!$A$7:$H$333,MATCH('Payment by Source'!$A117,'Payment Total'!$A$7:$A$333,0),4)-I117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11520206</v>
      </c>
      <c r="V117" s="152">
        <f t="shared" si="4"/>
        <v>1152021</v>
      </c>
      <c r="W117" s="152">
        <f t="shared" si="5"/>
        <v>11520210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235115</v>
      </c>
      <c r="I118" s="22">
        <f>INDEX(Data[],MATCH($A118,Data[Dist],0),MATCH(I$5,Data[#Headers],0))</f>
        <v>293632</v>
      </c>
      <c r="K118" s="69">
        <f>INDEX('Payment Total'!$A$7:$H$333,MATCH('Payment by Source'!$A118,'Payment Total'!$A$7:$A$333,0),4)-I118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196308</v>
      </c>
      <c r="I119" s="22">
        <f>INDEX(Data[],MATCH($A119,Data[Dist],0),MATCH(I$5,Data[#Headers],0))</f>
        <v>262337</v>
      </c>
      <c r="K119" s="69">
        <f>INDEX('Payment Total'!$A$7:$H$333,MATCH('Payment by Source'!$A119,'Payment Total'!$A$7:$A$333,0),4)-I119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278202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Total'!$A$7:$A$333,0),4)-I120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207807</v>
      </c>
      <c r="I121" s="22">
        <f>INDEX(Data[],MATCH($A121,Data[Dist],0),MATCH(I$5,Data[#Headers],0))</f>
        <v>270201</v>
      </c>
      <c r="K121" s="69">
        <f>INDEX('Payment Total'!$A$7:$H$333,MATCH('Payment by Source'!$A121,'Payment Total'!$A$7:$A$333,0),4)-I121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753835</v>
      </c>
      <c r="I122" s="22">
        <f>INDEX(Data[],MATCH($A122,Data[Dist],0),MATCH(I$5,Data[#Headers],0))</f>
        <v>942560</v>
      </c>
      <c r="K122" s="69">
        <f>INDEX('Payment Total'!$A$7:$H$333,MATCH('Payment by Source'!$A122,'Payment Total'!$A$7:$A$333,0),4)-I122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74910</v>
      </c>
      <c r="I123" s="22">
        <f>INDEX(Data[],MATCH($A123,Data[Dist],0),MATCH(I$5,Data[#Headers],0))</f>
        <v>100680</v>
      </c>
      <c r="K123" s="69">
        <f>INDEX('Payment Total'!$A$7:$H$333,MATCH('Payment by Source'!$A123,'Payment Total'!$A$7:$A$333,0),4)-I123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293935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Total'!$A$7:$A$333,0),4)-I124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1051948</v>
      </c>
      <c r="I125" s="22">
        <f>INDEX(Data[],MATCH($A125,Data[Dist],0),MATCH(I$5,Data[#Headers],0))</f>
        <v>1290770</v>
      </c>
      <c r="K125" s="69">
        <f>INDEX('Payment Total'!$A$7:$H$333,MATCH('Payment by Source'!$A125,'Payment Total'!$A$7:$A$333,0),4)-I125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112881</v>
      </c>
      <c r="I126" s="22">
        <f>INDEX(Data[],MATCH($A126,Data[Dist],0),MATCH(I$5,Data[#Headers],0))</f>
        <v>154310</v>
      </c>
      <c r="K126" s="69">
        <f>INDEX('Payment Total'!$A$7:$H$333,MATCH('Payment by Source'!$A126,'Payment Total'!$A$7:$A$333,0),4)-I126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145427</v>
      </c>
      <c r="I127" s="22">
        <f>INDEX(Data[],MATCH($A127,Data[Dist],0),MATCH(I$5,Data[#Headers],0))</f>
        <v>196833</v>
      </c>
      <c r="K127" s="69">
        <f>INDEX('Payment Total'!$A$7:$H$333,MATCH('Payment by Source'!$A127,'Payment Total'!$A$7:$A$333,0),4)-I127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305252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Total'!$A$7:$A$333,0),4)-I128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84883</v>
      </c>
      <c r="I129" s="22">
        <f>INDEX(Data[],MATCH($A129,Data[Dist],0),MATCH(I$5,Data[#Headers],0))</f>
        <v>128980</v>
      </c>
      <c r="K129" s="69">
        <f>INDEX('Payment Total'!$A$7:$H$333,MATCH('Payment by Source'!$A129,'Payment Total'!$A$7:$A$333,0),4)-I129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788782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Total'!$A$7:$A$333,0),4)-I130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210699</v>
      </c>
      <c r="I131" s="22">
        <f>INDEX(Data[],MATCH($A131,Data[Dist],0),MATCH(I$5,Data[#Headers],0))</f>
        <v>267492</v>
      </c>
      <c r="K131" s="69">
        <f>INDEX('Payment Total'!$A$7:$H$333,MATCH('Payment by Source'!$A131,'Payment Total'!$A$7:$A$333,0),4)-I131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358097</v>
      </c>
      <c r="I132" s="22">
        <f>INDEX(Data[],MATCH($A132,Data[Dist],0),MATCH(I$5,Data[#Headers],0))</f>
        <v>449654</v>
      </c>
      <c r="K132" s="69">
        <f>INDEX('Payment Total'!$A$7:$H$333,MATCH('Payment by Source'!$A132,'Payment Total'!$A$7:$A$333,0),4)-I132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188581</v>
      </c>
      <c r="I133" s="22">
        <f>INDEX(Data[],MATCH($A133,Data[Dist],0),MATCH(I$5,Data[#Headers],0))</f>
        <v>244946</v>
      </c>
      <c r="K133" s="69">
        <f>INDEX('Payment Total'!$A$7:$H$333,MATCH('Payment by Source'!$A133,'Payment Total'!$A$7:$A$333,0),4)-I133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236978</v>
      </c>
      <c r="I134" s="22">
        <f>INDEX(Data[],MATCH($A134,Data[Dist],0),MATCH(I$5,Data[#Headers],0))</f>
        <v>319387</v>
      </c>
      <c r="K134" s="69">
        <f>INDEX('Payment Total'!$A$7:$H$333,MATCH('Payment by Source'!$A134,'Payment Total'!$A$7:$A$333,0),4)-I134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157125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Total'!$A$7:$A$333,0),4)-I135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109194</v>
      </c>
      <c r="I136" s="22">
        <f>INDEX(Data[],MATCH($A136,Data[Dist],0),MATCH(I$5,Data[#Headers],0))</f>
        <v>138637</v>
      </c>
      <c r="K136" s="69">
        <f>INDEX('Payment Total'!$A$7:$H$333,MATCH('Payment by Source'!$A136,'Payment Total'!$A$7:$A$333,0),4)-I136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626802</v>
      </c>
      <c r="I137" s="22">
        <f>INDEX(Data[],MATCH($A137,Data[Dist],0),MATCH(I$5,Data[#Headers],0))</f>
        <v>777298</v>
      </c>
      <c r="K137" s="69">
        <f>INDEX('Payment Total'!$A$7:$H$333,MATCH('Payment by Source'!$A137,'Payment Total'!$A$7:$A$333,0),4)-I137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693801</v>
      </c>
      <c r="I138" s="22">
        <f>INDEX(Data[],MATCH($A138,Data[Dist],0),MATCH(I$5,Data[#Headers],0))</f>
        <v>876985</v>
      </c>
      <c r="K138" s="69">
        <f>INDEX('Payment Total'!$A$7:$H$333,MATCH('Payment by Source'!$A138,'Payment Total'!$A$7:$A$333,0),4)-I138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67738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Total'!$A$7:$A$333,0),4)-I139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247521</v>
      </c>
      <c r="I140" s="22">
        <f>INDEX(Data[],MATCH($A140,Data[Dist],0),MATCH(I$5,Data[#Headers],0))</f>
        <v>335190</v>
      </c>
      <c r="K140" s="69">
        <f>INDEX('Payment Total'!$A$7:$H$333,MATCH('Payment by Source'!$A140,'Payment Total'!$A$7:$A$333,0),4)-I140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260517</v>
      </c>
      <c r="I141" s="22">
        <f>INDEX(Data[],MATCH($A141,Data[Dist],0),MATCH(I$5,Data[#Headers],0))</f>
        <v>340417</v>
      </c>
      <c r="K141" s="69">
        <f>INDEX('Payment Total'!$A$7:$H$333,MATCH('Payment by Source'!$A141,'Payment Total'!$A$7:$A$333,0),4)-I141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277466</v>
      </c>
      <c r="I142" s="22">
        <f>INDEX(Data[],MATCH($A142,Data[Dist],0),MATCH(I$5,Data[#Headers],0))</f>
        <v>355974</v>
      </c>
      <c r="K142" s="69">
        <f>INDEX('Payment Total'!$A$7:$H$333,MATCH('Payment by Source'!$A142,'Payment Total'!$A$7:$A$333,0),4)-I142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564793</v>
      </c>
      <c r="I143" s="22">
        <f>INDEX(Data[],MATCH($A143,Data[Dist],0),MATCH(I$5,Data[#Headers],0))</f>
        <v>719136</v>
      </c>
      <c r="K143" s="69">
        <f>INDEX('Payment Total'!$A$7:$H$333,MATCH('Payment by Source'!$A143,'Payment Total'!$A$7:$A$333,0),4)-I143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130722</v>
      </c>
      <c r="I144" s="22">
        <f>INDEX(Data[],MATCH($A144,Data[Dist],0),MATCH(I$5,Data[#Headers],0))</f>
        <v>182704</v>
      </c>
      <c r="K144" s="69">
        <f>INDEX('Payment Total'!$A$7:$H$333,MATCH('Payment by Source'!$A144,'Payment Total'!$A$7:$A$333,0),4)-I144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394265</v>
      </c>
      <c r="I145" s="22">
        <f>INDEX(Data[],MATCH($A145,Data[Dist],0),MATCH(I$5,Data[#Headers],0))</f>
        <v>486803</v>
      </c>
      <c r="K145" s="69">
        <f>INDEX('Payment Total'!$A$7:$H$333,MATCH('Payment by Source'!$A145,'Payment Total'!$A$7:$A$333,0),4)-I145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635785</v>
      </c>
      <c r="I146" s="22">
        <f>INDEX(Data[],MATCH($A146,Data[Dist],0),MATCH(I$5,Data[#Headers],0))</f>
        <v>809360</v>
      </c>
      <c r="K146" s="69">
        <f>INDEX('Payment Total'!$A$7:$H$333,MATCH('Payment by Source'!$A146,'Payment Total'!$A$7:$A$333,0),4)-I146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779602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Total'!$A$7:$A$333,0),4)-I147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2119463</v>
      </c>
      <c r="I148" s="22">
        <f>INDEX(Data[],MATCH($A148,Data[Dist],0),MATCH(I$5,Data[#Headers],0))</f>
        <v>2543884</v>
      </c>
      <c r="K148" s="69">
        <f>INDEX('Payment Total'!$A$7:$H$333,MATCH('Payment by Source'!$A148,'Payment Total'!$A$7:$A$333,0),4)-I148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476053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Total'!$A$7:$A$333,0),4)-I149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6915153</v>
      </c>
      <c r="I150" s="22">
        <f>INDEX(Data[],MATCH($A150,Data[Dist],0),MATCH(I$5,Data[#Headers],0))</f>
        <v>8725258</v>
      </c>
      <c r="K150" s="69">
        <f>INDEX('Payment Total'!$A$7:$H$333,MATCH('Payment by Source'!$A150,'Payment Total'!$A$7:$A$333,0),4)-I150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543608</v>
      </c>
      <c r="I151" s="22">
        <f>INDEX(Data[],MATCH($A151,Data[Dist],0),MATCH(I$5,Data[#Headers],0))</f>
        <v>683377</v>
      </c>
      <c r="K151" s="69">
        <f>INDEX('Payment Total'!$A$7:$H$333,MATCH('Payment by Source'!$A151,'Payment Total'!$A$7:$A$333,0),4)-I151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285721</v>
      </c>
      <c r="I152" s="22">
        <f>INDEX(Data[],MATCH($A152,Data[Dist],0),MATCH(I$5,Data[#Headers],0))</f>
        <v>351660</v>
      </c>
      <c r="K152" s="69">
        <f>INDEX('Payment Total'!$A$7:$H$333,MATCH('Payment by Source'!$A152,'Payment Total'!$A$7:$A$333,0),4)-I152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281456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Total'!$A$7:$A$333,0),4)-I153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240997</v>
      </c>
      <c r="I154" s="22">
        <f>INDEX(Data[],MATCH($A154,Data[Dist],0),MATCH(I$5,Data[#Headers],0))</f>
        <v>297253</v>
      </c>
      <c r="K154" s="69">
        <f>INDEX('Payment Total'!$A$7:$H$333,MATCH('Payment by Source'!$A154,'Payment Total'!$A$7:$A$333,0),4)-I154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577533</v>
      </c>
      <c r="I155" s="22">
        <f>INDEX(Data[],MATCH($A155,Data[Dist],0),MATCH(I$5,Data[#Headers],0))</f>
        <v>744322</v>
      </c>
      <c r="K155" s="69">
        <f>INDEX('Payment Total'!$A$7:$H$333,MATCH('Payment by Source'!$A155,'Payment Total'!$A$7:$A$333,0),4)-I155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507099</v>
      </c>
      <c r="I156" s="22">
        <f>INDEX(Data[],MATCH($A156,Data[Dist],0),MATCH(I$5,Data[#Headers],0))</f>
        <v>628669</v>
      </c>
      <c r="K156" s="69">
        <f>INDEX('Payment Total'!$A$7:$H$333,MATCH('Payment by Source'!$A156,'Payment Total'!$A$7:$A$333,0),4)-I156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3791749</v>
      </c>
      <c r="I157" s="22">
        <f>INDEX(Data[],MATCH($A157,Data[Dist],0),MATCH(I$5,Data[#Headers],0))</f>
        <v>4651453</v>
      </c>
      <c r="K157" s="69">
        <f>INDEX('Payment Total'!$A$7:$H$333,MATCH('Payment by Source'!$A157,'Payment Total'!$A$7:$A$333,0),4)-I157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1319017</v>
      </c>
      <c r="I158" s="22">
        <f>INDEX(Data[],MATCH($A158,Data[Dist],0),MATCH(I$5,Data[#Headers],0))</f>
        <v>1566048</v>
      </c>
      <c r="K158" s="69">
        <f>INDEX('Payment Total'!$A$7:$H$333,MATCH('Payment by Source'!$A158,'Payment Total'!$A$7:$A$333,0),4)-I158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13218915</v>
      </c>
      <c r="V158" s="152">
        <f t="shared" si="7"/>
        <v>1321892</v>
      </c>
      <c r="W158" s="152">
        <f t="shared" si="8"/>
        <v>13218920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161510</v>
      </c>
      <c r="I159" s="22">
        <f>INDEX(Data[],MATCH($A159,Data[Dist],0),MATCH(I$5,Data[#Headers],0))</f>
        <v>208858</v>
      </c>
      <c r="K159" s="69">
        <f>INDEX('Payment Total'!$A$7:$H$333,MATCH('Payment by Source'!$A159,'Payment Total'!$A$7:$A$333,0),4)-I159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241738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Total'!$A$7:$A$333,0),4)-I160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1073103</v>
      </c>
      <c r="I161" s="22">
        <f>INDEX(Data[],MATCH($A161,Data[Dist],0),MATCH(I$5,Data[#Headers],0))</f>
        <v>1309785</v>
      </c>
      <c r="K161" s="69">
        <f>INDEX('Payment Total'!$A$7:$H$333,MATCH('Payment by Source'!$A161,'Payment Total'!$A$7:$A$333,0),4)-I161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265904</v>
      </c>
      <c r="I162" s="22">
        <f>INDEX(Data[],MATCH($A162,Data[Dist],0),MATCH(I$5,Data[#Headers],0))</f>
        <v>343194</v>
      </c>
      <c r="K162" s="69">
        <f>INDEX('Payment Total'!$A$7:$H$333,MATCH('Payment by Source'!$A162,'Payment Total'!$A$7:$A$333,0),4)-I162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212347</v>
      </c>
      <c r="I163" s="22">
        <f>INDEX(Data[],MATCH($A163,Data[Dist],0),MATCH(I$5,Data[#Headers],0))</f>
        <v>260116</v>
      </c>
      <c r="K163" s="69">
        <f>INDEX('Payment Total'!$A$7:$H$333,MATCH('Payment by Source'!$A163,'Payment Total'!$A$7:$A$333,0),4)-I163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2128280</v>
      </c>
      <c r="V163" s="152">
        <f t="shared" si="7"/>
        <v>212828</v>
      </c>
      <c r="W163" s="152">
        <f t="shared" si="8"/>
        <v>2128280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129692</v>
      </c>
      <c r="I164" s="22">
        <f>INDEX(Data[],MATCH($A164,Data[Dist],0),MATCH(I$5,Data[#Headers],0))</f>
        <v>170715</v>
      </c>
      <c r="K164" s="69">
        <f>INDEX('Payment Total'!$A$7:$H$333,MATCH('Payment by Source'!$A164,'Payment Total'!$A$7:$A$333,0),4)-I164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302971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Total'!$A$7:$A$333,0),4)-I165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257907</v>
      </c>
      <c r="I166" s="22">
        <f>INDEX(Data[],MATCH($A166,Data[Dist],0),MATCH(I$5,Data[#Headers],0))</f>
        <v>337710</v>
      </c>
      <c r="K166" s="69">
        <f>INDEX('Payment Total'!$A$7:$H$333,MATCH('Payment by Source'!$A166,'Payment Total'!$A$7:$A$333,0),4)-I166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2587761</v>
      </c>
      <c r="V166" s="152">
        <f t="shared" si="7"/>
        <v>258776</v>
      </c>
      <c r="W166" s="152">
        <f t="shared" si="8"/>
        <v>2587760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1191202</v>
      </c>
      <c r="I167" s="22">
        <f>INDEX(Data[],MATCH($A167,Data[Dist],0),MATCH(I$5,Data[#Headers],0))</f>
        <v>1473864</v>
      </c>
      <c r="K167" s="69">
        <f>INDEX('Payment Total'!$A$7:$H$333,MATCH('Payment by Source'!$A167,'Payment Total'!$A$7:$A$333,0),4)-I167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11946251</v>
      </c>
      <c r="V167" s="152">
        <f t="shared" si="7"/>
        <v>1194625</v>
      </c>
      <c r="W167" s="152">
        <f t="shared" si="8"/>
        <v>11946250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247532</v>
      </c>
      <c r="I168" s="22">
        <f>INDEX(Data[],MATCH($A168,Data[Dist],0),MATCH(I$5,Data[#Headers],0))</f>
        <v>315682</v>
      </c>
      <c r="K168" s="69">
        <f>INDEX('Payment Total'!$A$7:$H$333,MATCH('Payment by Source'!$A168,'Payment Total'!$A$7:$A$333,0),4)-I168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1138936</v>
      </c>
      <c r="I169" s="22">
        <f>INDEX(Data[],MATCH($A169,Data[Dist],0),MATCH(I$5,Data[#Headers],0))</f>
        <v>1462522</v>
      </c>
      <c r="K169" s="69">
        <f>INDEX('Payment Total'!$A$7:$H$333,MATCH('Payment by Source'!$A169,'Payment Total'!$A$7:$A$333,0),4)-I169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358060</v>
      </c>
      <c r="I170" s="22">
        <f>INDEX(Data[],MATCH($A170,Data[Dist],0),MATCH(I$5,Data[#Headers],0))</f>
        <v>453749</v>
      </c>
      <c r="K170" s="69">
        <f>INDEX('Payment Total'!$A$7:$H$333,MATCH('Payment by Source'!$A170,'Payment Total'!$A$7:$A$333,0),4)-I170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4285236</v>
      </c>
      <c r="I171" s="22">
        <f>INDEX(Data[],MATCH($A171,Data[Dist],0),MATCH(I$5,Data[#Headers],0))</f>
        <v>5200132</v>
      </c>
      <c r="K171" s="69">
        <f>INDEX('Payment Total'!$A$7:$H$333,MATCH('Payment by Source'!$A171,'Payment Total'!$A$7:$A$333,0),4)-I171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381203</v>
      </c>
      <c r="I172" s="22">
        <f>INDEX(Data[],MATCH($A172,Data[Dist],0),MATCH(I$5,Data[#Headers],0))</f>
        <v>471684</v>
      </c>
      <c r="K172" s="69">
        <f>INDEX('Payment Total'!$A$7:$H$333,MATCH('Payment by Source'!$A172,'Payment Total'!$A$7:$A$333,0),4)-I172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297748</v>
      </c>
      <c r="I173" s="22">
        <f>INDEX(Data[],MATCH($A173,Data[Dist],0),MATCH(I$5,Data[#Headers],0))</f>
        <v>380724</v>
      </c>
      <c r="K173" s="69">
        <f>INDEX('Payment Total'!$A$7:$H$333,MATCH('Payment by Source'!$A173,'Payment Total'!$A$7:$A$333,0),4)-I173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148908</v>
      </c>
      <c r="I174" s="22">
        <f>INDEX(Data[],MATCH($A174,Data[Dist],0),MATCH(I$5,Data[#Headers],0))</f>
        <v>203372</v>
      </c>
      <c r="K174" s="69">
        <f>INDEX('Payment Total'!$A$7:$H$333,MATCH('Payment by Source'!$A174,'Payment Total'!$A$7:$A$333,0),4)-I174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359916</v>
      </c>
      <c r="I175" s="22">
        <f>INDEX(Data[],MATCH($A175,Data[Dist],0),MATCH(I$5,Data[#Headers],0))</f>
        <v>460030</v>
      </c>
      <c r="K175" s="69">
        <f>INDEX('Payment Total'!$A$7:$H$333,MATCH('Payment by Source'!$A175,'Payment Total'!$A$7:$A$333,0),4)-I175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9551</v>
      </c>
      <c r="I176" s="22">
        <f>INDEX(Data[],MATCH($A176,Data[Dist],0),MATCH(I$5,Data[#Headers],0))</f>
        <v>28002</v>
      </c>
      <c r="K176" s="69">
        <f>INDEX('Payment Total'!$A$7:$H$333,MATCH('Payment by Source'!$A176,'Payment Total'!$A$7:$A$333,0),4)-I176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211586</v>
      </c>
      <c r="I177" s="22">
        <f>INDEX(Data[],MATCH($A177,Data[Dist],0),MATCH(I$5,Data[#Headers],0))</f>
        <v>276899</v>
      </c>
      <c r="K177" s="69">
        <f>INDEX('Payment Total'!$A$7:$H$333,MATCH('Payment by Source'!$A177,'Payment Total'!$A$7:$A$333,0),4)-I177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403530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Total'!$A$7:$A$333,0),4)-I178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232915</v>
      </c>
      <c r="I179" s="22">
        <f>INDEX(Data[],MATCH($A179,Data[Dist],0),MATCH(I$5,Data[#Headers],0))</f>
        <v>304133</v>
      </c>
      <c r="K179" s="69">
        <f>INDEX('Payment Total'!$A$7:$H$333,MATCH('Payment by Source'!$A179,'Payment Total'!$A$7:$A$333,0),4)-I179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243741</v>
      </c>
      <c r="I180" s="22">
        <f>INDEX(Data[],MATCH($A180,Data[Dist],0),MATCH(I$5,Data[#Headers],0))</f>
        <v>332767</v>
      </c>
      <c r="K180" s="69">
        <f>INDEX('Payment Total'!$A$7:$H$333,MATCH('Payment by Source'!$A180,'Payment Total'!$A$7:$A$333,0),4)-I180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240969</v>
      </c>
      <c r="I181" s="22">
        <f>INDEX(Data[],MATCH($A181,Data[Dist],0),MATCH(I$5,Data[#Headers],0))</f>
        <v>324646</v>
      </c>
      <c r="K181" s="69">
        <f>INDEX('Payment Total'!$A$7:$H$333,MATCH('Payment by Source'!$A181,'Payment Total'!$A$7:$A$333,0),4)-I181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803827</v>
      </c>
      <c r="I182" s="22">
        <f>INDEX(Data[],MATCH($A182,Data[Dist],0),MATCH(I$5,Data[#Headers],0))</f>
        <v>978780</v>
      </c>
      <c r="K182" s="69">
        <f>INDEX('Payment Total'!$A$7:$H$333,MATCH('Payment by Source'!$A182,'Payment Total'!$A$7:$A$333,0),4)-I182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274946</v>
      </c>
      <c r="I183" s="22">
        <f>INDEX(Data[],MATCH($A183,Data[Dist],0),MATCH(I$5,Data[#Headers],0))</f>
        <v>364572</v>
      </c>
      <c r="K183" s="69">
        <f>INDEX('Payment Total'!$A$7:$H$333,MATCH('Payment by Source'!$A183,'Payment Total'!$A$7:$A$333,0),4)-I183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138230</v>
      </c>
      <c r="I184" s="22">
        <f>INDEX(Data[],MATCH($A184,Data[Dist],0),MATCH(I$5,Data[#Headers],0))</f>
        <v>200686</v>
      </c>
      <c r="K184" s="69">
        <f>INDEX('Payment Total'!$A$7:$H$333,MATCH('Payment by Source'!$A184,'Payment Total'!$A$7:$A$333,0),4)-I184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1187963</v>
      </c>
      <c r="I185" s="22">
        <f>INDEX(Data[],MATCH($A185,Data[Dist],0),MATCH(I$5,Data[#Headers],0))</f>
        <v>1444391</v>
      </c>
      <c r="K185" s="69">
        <f>INDEX('Payment Total'!$A$7:$H$333,MATCH('Payment by Source'!$A185,'Payment Total'!$A$7:$A$333,0),4)-I185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3687110</v>
      </c>
      <c r="I186" s="22">
        <f>INDEX(Data[],MATCH($A186,Data[Dist],0),MATCH(I$5,Data[#Headers],0))</f>
        <v>4386716</v>
      </c>
      <c r="K186" s="69">
        <f>INDEX('Payment Total'!$A$7:$H$333,MATCH('Payment by Source'!$A186,'Payment Total'!$A$7:$A$333,0),4)-I186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246275</v>
      </c>
      <c r="I187" s="22">
        <f>INDEX(Data[],MATCH($A187,Data[Dist],0),MATCH(I$5,Data[#Headers],0))</f>
        <v>311317</v>
      </c>
      <c r="K187" s="69">
        <f>INDEX('Payment Total'!$A$7:$H$333,MATCH('Payment by Source'!$A187,'Payment Total'!$A$7:$A$333,0),4)-I187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1891261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Total'!$A$7:$A$333,0),4)-I188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750690</v>
      </c>
      <c r="I189" s="22">
        <f>INDEX(Data[],MATCH($A189,Data[Dist],0),MATCH(I$5,Data[#Headers],0))</f>
        <v>948336</v>
      </c>
      <c r="K189" s="69">
        <f>INDEX('Payment Total'!$A$7:$H$333,MATCH('Payment by Source'!$A189,'Payment Total'!$A$7:$A$333,0),4)-I189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423027</v>
      </c>
      <c r="I190" s="22">
        <f>INDEX(Data[],MATCH($A190,Data[Dist],0),MATCH(I$5,Data[#Headers],0))</f>
        <v>520135</v>
      </c>
      <c r="K190" s="69">
        <f>INDEX('Payment Total'!$A$7:$H$333,MATCH('Payment by Source'!$A190,'Payment Total'!$A$7:$A$333,0),4)-I190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205027</v>
      </c>
      <c r="I191" s="22">
        <f>INDEX(Data[],MATCH($A191,Data[Dist],0),MATCH(I$5,Data[#Headers],0))</f>
        <v>251001</v>
      </c>
      <c r="K191" s="69">
        <f>INDEX('Payment Total'!$A$7:$H$333,MATCH('Payment by Source'!$A191,'Payment Total'!$A$7:$A$333,0),4)-I191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2055179</v>
      </c>
      <c r="V191" s="152">
        <f t="shared" si="7"/>
        <v>205518</v>
      </c>
      <c r="W191" s="152">
        <f t="shared" si="8"/>
        <v>2055180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253652</v>
      </c>
      <c r="I192" s="22">
        <f>INDEX(Data[],MATCH($A192,Data[Dist],0),MATCH(I$5,Data[#Headers],0))</f>
        <v>325127</v>
      </c>
      <c r="K192" s="69">
        <f>INDEX('Payment Total'!$A$7:$H$333,MATCH('Payment by Source'!$A192,'Payment Total'!$A$7:$A$333,0),4)-I192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639803</v>
      </c>
      <c r="I193" s="22">
        <f>INDEX(Data[],MATCH($A193,Data[Dist],0),MATCH(I$5,Data[#Headers],0))</f>
        <v>807724</v>
      </c>
      <c r="K193" s="69">
        <f>INDEX('Payment Total'!$A$7:$H$333,MATCH('Payment by Source'!$A193,'Payment Total'!$A$7:$A$333,0),4)-I193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410761</v>
      </c>
      <c r="I194" s="22">
        <f>INDEX(Data[],MATCH($A194,Data[Dist],0),MATCH(I$5,Data[#Headers],0))</f>
        <v>510381</v>
      </c>
      <c r="K194" s="69">
        <f>INDEX('Payment Total'!$A$7:$H$333,MATCH('Payment by Source'!$A194,'Payment Total'!$A$7:$A$333,0),4)-I194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441679</v>
      </c>
      <c r="I195" s="22">
        <f>INDEX(Data[],MATCH($A195,Data[Dist],0),MATCH(I$5,Data[#Headers],0))</f>
        <v>554317</v>
      </c>
      <c r="K195" s="69">
        <f>INDEX('Payment Total'!$A$7:$H$333,MATCH('Payment by Source'!$A195,'Payment Total'!$A$7:$A$333,0),4)-I195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158500</v>
      </c>
      <c r="I196" s="22">
        <f>INDEX(Data[],MATCH($A196,Data[Dist],0),MATCH(I$5,Data[#Headers],0))</f>
        <v>221290</v>
      </c>
      <c r="K196" s="69">
        <f>INDEX('Payment Total'!$A$7:$H$333,MATCH('Payment by Source'!$A196,'Payment Total'!$A$7:$A$333,0),4)-I196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1592556</v>
      </c>
      <c r="V196" s="152">
        <f t="shared" si="7"/>
        <v>159256</v>
      </c>
      <c r="W196" s="152">
        <f t="shared" si="8"/>
        <v>1592560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495305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Total'!$A$7:$A$333,0),4)-I197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186355</v>
      </c>
      <c r="I198" s="22">
        <f>INDEX(Data[],MATCH($A198,Data[Dist],0),MATCH(I$5,Data[#Headers],0))</f>
        <v>235069</v>
      </c>
      <c r="K198" s="69">
        <f>INDEX('Payment Total'!$A$7:$H$333,MATCH('Payment by Source'!$A198,'Payment Total'!$A$7:$A$333,0),4)-I198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127993</v>
      </c>
      <c r="I199" s="22">
        <f>INDEX(Data[],MATCH($A199,Data[Dist],0),MATCH(I$5,Data[#Headers],0))</f>
        <v>154992</v>
      </c>
      <c r="K199" s="69">
        <f>INDEX('Payment Total'!$A$7:$H$333,MATCH('Payment by Source'!$A199,'Payment Total'!$A$7:$A$333,0),4)-I199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104026</v>
      </c>
      <c r="I200" s="22">
        <f>INDEX(Data[],MATCH($A200,Data[Dist],0),MATCH(I$5,Data[#Headers],0))</f>
        <v>132487</v>
      </c>
      <c r="K200" s="69">
        <f>INDEX('Payment Total'!$A$7:$H$333,MATCH('Payment by Source'!$A200,'Payment Total'!$A$7:$A$333,0),4)-I200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92984</v>
      </c>
      <c r="I201" s="22">
        <f>INDEX(Data[],MATCH($A201,Data[Dist],0),MATCH(I$5,Data[#Headers],0))</f>
        <v>119713</v>
      </c>
      <c r="K201" s="69">
        <f>INDEX('Payment Total'!$A$7:$H$333,MATCH('Payment by Source'!$A201,'Payment Total'!$A$7:$A$333,0),4)-I201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932676</v>
      </c>
      <c r="V201" s="152">
        <f t="shared" si="10"/>
        <v>93268</v>
      </c>
      <c r="W201" s="152">
        <f t="shared" si="11"/>
        <v>932680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271232</v>
      </c>
      <c r="I202" s="22">
        <f>INDEX(Data[],MATCH($A202,Data[Dist],0),MATCH(I$5,Data[#Headers],0))</f>
        <v>357160</v>
      </c>
      <c r="K202" s="69">
        <f>INDEX('Payment Total'!$A$7:$H$333,MATCH('Payment by Source'!$A202,'Payment Total'!$A$7:$A$333,0),4)-I202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1043800</v>
      </c>
      <c r="I203" s="22">
        <f>INDEX(Data[],MATCH($A203,Data[Dist],0),MATCH(I$5,Data[#Headers],0))</f>
        <v>1278449</v>
      </c>
      <c r="K203" s="69">
        <f>INDEX('Payment Total'!$A$7:$H$333,MATCH('Payment by Source'!$A203,'Payment Total'!$A$7:$A$333,0),4)-I203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617986</v>
      </c>
      <c r="I204" s="22">
        <f>INDEX(Data[],MATCH($A204,Data[Dist],0),MATCH(I$5,Data[#Headers],0))</f>
        <v>767819</v>
      </c>
      <c r="K204" s="69">
        <f>INDEX('Payment Total'!$A$7:$H$333,MATCH('Payment by Source'!$A204,'Payment Total'!$A$7:$A$333,0),4)-I204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132696</v>
      </c>
      <c r="I205" s="22">
        <f>INDEX(Data[],MATCH($A205,Data[Dist],0),MATCH(I$5,Data[#Headers],0))</f>
        <v>169242</v>
      </c>
      <c r="K205" s="69">
        <f>INDEX('Payment Total'!$A$7:$H$333,MATCH('Payment by Source'!$A205,'Payment Total'!$A$7:$A$333,0),4)-I205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1330414</v>
      </c>
      <c r="V205" s="152">
        <f t="shared" si="10"/>
        <v>133041</v>
      </c>
      <c r="W205" s="152">
        <f t="shared" si="11"/>
        <v>1330410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2812646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Total'!$A$7:$A$333,0),4)-I206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305164</v>
      </c>
      <c r="I207" s="22">
        <f>INDEX(Data[],MATCH($A207,Data[Dist],0),MATCH(I$5,Data[#Headers],0))</f>
        <v>385220</v>
      </c>
      <c r="K207" s="69">
        <f>INDEX('Payment Total'!$A$7:$H$333,MATCH('Payment by Source'!$A207,'Payment Total'!$A$7:$A$333,0),4)-I207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765402</v>
      </c>
      <c r="I208" s="22">
        <f>INDEX(Data[],MATCH($A208,Data[Dist],0),MATCH(I$5,Data[#Headers],0))</f>
        <v>961730</v>
      </c>
      <c r="K208" s="69">
        <f>INDEX('Payment Total'!$A$7:$H$333,MATCH('Payment by Source'!$A208,'Payment Total'!$A$7:$A$333,0),4)-I208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190013</v>
      </c>
      <c r="I209" s="22">
        <f>INDEX(Data[],MATCH($A209,Data[Dist],0),MATCH(I$5,Data[#Headers],0))</f>
        <v>255380</v>
      </c>
      <c r="K209" s="69">
        <f>INDEX('Payment Total'!$A$7:$H$333,MATCH('Payment by Source'!$A209,'Payment Total'!$A$7:$A$333,0),4)-I209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394751</v>
      </c>
      <c r="I210" s="22">
        <f>INDEX(Data[],MATCH($A210,Data[Dist],0),MATCH(I$5,Data[#Headers],0))</f>
        <v>522534</v>
      </c>
      <c r="K210" s="69">
        <f>INDEX('Payment Total'!$A$7:$H$333,MATCH('Payment by Source'!$A210,'Payment Total'!$A$7:$A$333,0),4)-I210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335791</v>
      </c>
      <c r="I211" s="22">
        <f>INDEX(Data[],MATCH($A211,Data[Dist],0),MATCH(I$5,Data[#Headers],0))</f>
        <v>405507</v>
      </c>
      <c r="K211" s="69">
        <f>INDEX('Payment Total'!$A$7:$H$333,MATCH('Payment by Source'!$A211,'Payment Total'!$A$7:$A$333,0),4)-I211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1853721</v>
      </c>
      <c r="I212" s="22">
        <f>INDEX(Data[],MATCH($A212,Data[Dist],0),MATCH(I$5,Data[#Headers],0))</f>
        <v>2216768</v>
      </c>
      <c r="K212" s="69">
        <f>INDEX('Payment Total'!$A$7:$H$333,MATCH('Payment by Source'!$A212,'Payment Total'!$A$7:$A$333,0),4)-I212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389061</v>
      </c>
      <c r="I213" s="22">
        <f>INDEX(Data[],MATCH($A213,Data[Dist],0),MATCH(I$5,Data[#Headers],0))</f>
        <v>497043</v>
      </c>
      <c r="K213" s="69">
        <f>INDEX('Payment Total'!$A$7:$H$333,MATCH('Payment by Source'!$A213,'Payment Total'!$A$7:$A$333,0),4)-I213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264900</v>
      </c>
      <c r="I214" s="22">
        <f>INDEX(Data[],MATCH($A214,Data[Dist],0),MATCH(I$5,Data[#Headers],0))</f>
        <v>343339</v>
      </c>
      <c r="K214" s="69">
        <f>INDEX('Payment Total'!$A$7:$H$333,MATCH('Payment by Source'!$A214,'Payment Total'!$A$7:$A$333,0),4)-I214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598688</v>
      </c>
      <c r="I215" s="22">
        <f>INDEX(Data[],MATCH($A215,Data[Dist],0),MATCH(I$5,Data[#Headers],0))</f>
        <v>745817</v>
      </c>
      <c r="K215" s="69">
        <f>INDEX('Payment Total'!$A$7:$H$333,MATCH('Payment by Source'!$A215,'Payment Total'!$A$7:$A$333,0),4)-I215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236689</v>
      </c>
      <c r="I216" s="22">
        <f>INDEX(Data[],MATCH($A216,Data[Dist],0),MATCH(I$5,Data[#Headers],0))</f>
        <v>305343</v>
      </c>
      <c r="K216" s="69">
        <f>INDEX('Payment Total'!$A$7:$H$333,MATCH('Payment by Source'!$A216,'Payment Total'!$A$7:$A$333,0),4)-I216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257594</v>
      </c>
      <c r="I217" s="22">
        <f>INDEX(Data[],MATCH($A217,Data[Dist],0),MATCH(I$5,Data[#Headers],0))</f>
        <v>333853</v>
      </c>
      <c r="K217" s="69">
        <f>INDEX('Payment Total'!$A$7:$H$333,MATCH('Payment by Source'!$A217,'Payment Total'!$A$7:$A$333,0),4)-I217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61190</v>
      </c>
      <c r="I218" s="22">
        <f>INDEX(Data[],MATCH($A218,Data[Dist],0),MATCH(I$5,Data[#Headers],0))</f>
        <v>98427</v>
      </c>
      <c r="K218" s="69">
        <f>INDEX('Payment Total'!$A$7:$H$333,MATCH('Payment by Source'!$A218,'Payment Total'!$A$7:$A$333,0),4)-I218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1089742</v>
      </c>
      <c r="I219" s="22">
        <f>INDEX(Data[],MATCH($A219,Data[Dist],0),MATCH(I$5,Data[#Headers],0))</f>
        <v>1343405</v>
      </c>
      <c r="K219" s="69">
        <f>INDEX('Payment Total'!$A$7:$H$333,MATCH('Payment by Source'!$A219,'Payment Total'!$A$7:$A$333,0),4)-I219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1581473</v>
      </c>
      <c r="I220" s="22">
        <f>INDEX(Data[],MATCH($A220,Data[Dist],0),MATCH(I$5,Data[#Headers],0))</f>
        <v>1986344</v>
      </c>
      <c r="K220" s="69">
        <f>INDEX('Payment Total'!$A$7:$H$333,MATCH('Payment by Source'!$A220,'Payment Total'!$A$7:$A$333,0),4)-I220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206811</v>
      </c>
      <c r="I221" s="22">
        <f>INDEX(Data[],MATCH($A221,Data[Dist],0),MATCH(I$5,Data[#Headers],0))</f>
        <v>272606</v>
      </c>
      <c r="K221" s="69">
        <f>INDEX('Payment Total'!$A$7:$H$333,MATCH('Payment by Source'!$A221,'Payment Total'!$A$7:$A$333,0),4)-I221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235411</v>
      </c>
      <c r="I222" s="22">
        <f>INDEX(Data[],MATCH($A222,Data[Dist],0),MATCH(I$5,Data[#Headers],0))</f>
        <v>304873</v>
      </c>
      <c r="K222" s="69">
        <f>INDEX('Payment Total'!$A$7:$H$333,MATCH('Payment by Source'!$A222,'Payment Total'!$A$7:$A$333,0),4)-I222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2361809</v>
      </c>
      <c r="V222" s="152">
        <f t="shared" si="10"/>
        <v>236181</v>
      </c>
      <c r="W222" s="152">
        <f t="shared" si="11"/>
        <v>2361810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2205882</v>
      </c>
      <c r="I223" s="22">
        <f>INDEX(Data[],MATCH($A223,Data[Dist],0),MATCH(I$5,Data[#Headers],0))</f>
        <v>2646206</v>
      </c>
      <c r="K223" s="69">
        <f>INDEX('Payment Total'!$A$7:$H$333,MATCH('Payment by Source'!$A223,'Payment Total'!$A$7:$A$333,0),4)-I223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319568</v>
      </c>
      <c r="I224" s="22">
        <f>INDEX(Data[],MATCH($A224,Data[Dist],0),MATCH(I$5,Data[#Headers],0))</f>
        <v>413949</v>
      </c>
      <c r="K224" s="69">
        <f>INDEX('Payment Total'!$A$7:$H$333,MATCH('Payment by Source'!$A224,'Payment Total'!$A$7:$A$333,0),4)-I224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402905</v>
      </c>
      <c r="I225" s="22">
        <f>INDEX(Data[],MATCH($A225,Data[Dist],0),MATCH(I$5,Data[#Headers],0))</f>
        <v>537260</v>
      </c>
      <c r="K225" s="69">
        <f>INDEX('Payment Total'!$A$7:$H$333,MATCH('Payment by Source'!$A225,'Payment Total'!$A$7:$A$333,0),4)-I225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908290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Total'!$A$7:$A$333,0),4)-I226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250835</v>
      </c>
      <c r="I227" s="22">
        <f>INDEX(Data[],MATCH($A227,Data[Dist],0),MATCH(I$5,Data[#Headers],0))</f>
        <v>333557</v>
      </c>
      <c r="K227" s="69">
        <f>INDEX('Payment Total'!$A$7:$H$333,MATCH('Payment by Source'!$A227,'Payment Total'!$A$7:$A$333,0),4)-I227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-90275</v>
      </c>
      <c r="I228" s="22">
        <f>INDEX(Data[],MATCH($A228,Data[Dist],0),MATCH(I$5,Data[#Headers],0))</f>
        <v>54441</v>
      </c>
      <c r="K228" s="69">
        <f>INDEX('Payment Total'!$A$7:$H$333,MATCH('Payment by Source'!$A228,'Payment Total'!$A$7:$A$333,0),4)-I228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109738</v>
      </c>
      <c r="I229" s="22">
        <f>INDEX(Data[],MATCH($A229,Data[Dist],0),MATCH(I$5,Data[#Headers],0))</f>
        <v>140598</v>
      </c>
      <c r="K229" s="69">
        <f>INDEX('Payment Total'!$A$7:$H$333,MATCH('Payment by Source'!$A229,'Payment Total'!$A$7:$A$333,0),4)-I229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57137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Total'!$A$7:$A$333,0),4)-I230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452377</v>
      </c>
      <c r="I231" s="22">
        <f>INDEX(Data[],MATCH($A231,Data[Dist],0),MATCH(I$5,Data[#Headers],0))</f>
        <v>573948</v>
      </c>
      <c r="K231" s="69">
        <f>INDEX('Payment Total'!$A$7:$H$333,MATCH('Payment by Source'!$A231,'Payment Total'!$A$7:$A$333,0),4)-I231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1283666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Total'!$A$7:$A$333,0),4)-I232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3458508</v>
      </c>
      <c r="I233" s="22">
        <f>INDEX(Data[],MATCH($A233,Data[Dist],0),MATCH(I$5,Data[#Headers],0))</f>
        <v>4111500</v>
      </c>
      <c r="K233" s="69">
        <f>INDEX('Payment Total'!$A$7:$H$333,MATCH('Payment by Source'!$A233,'Payment Total'!$A$7:$A$333,0),4)-I233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34659681</v>
      </c>
      <c r="V233" s="152">
        <f t="shared" si="10"/>
        <v>3465968</v>
      </c>
      <c r="W233" s="152">
        <f t="shared" si="11"/>
        <v>34659680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275114</v>
      </c>
      <c r="I234" s="22">
        <f>INDEX(Data[],MATCH($A234,Data[Dist],0),MATCH(I$5,Data[#Headers],0))</f>
        <v>364148</v>
      </c>
      <c r="K234" s="69">
        <f>INDEX('Payment Total'!$A$7:$H$333,MATCH('Payment by Source'!$A234,'Payment Total'!$A$7:$A$333,0),4)-I234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67191</v>
      </c>
      <c r="I235" s="22">
        <f>INDEX(Data[],MATCH($A235,Data[Dist],0),MATCH(I$5,Data[#Headers],0))</f>
        <v>93400</v>
      </c>
      <c r="K235" s="69">
        <f>INDEX('Payment Total'!$A$7:$H$333,MATCH('Payment by Source'!$A235,'Payment Total'!$A$7:$A$333,0),4)-I235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99014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Total'!$A$7:$A$333,0),4)-I236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259078</v>
      </c>
      <c r="I237" s="22">
        <f>INDEX(Data[],MATCH($A237,Data[Dist],0),MATCH(I$5,Data[#Headers],0))</f>
        <v>337427</v>
      </c>
      <c r="K237" s="69">
        <f>INDEX('Payment Total'!$A$7:$H$333,MATCH('Payment by Source'!$A237,'Payment Total'!$A$7:$A$333,0),4)-I237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1035452</v>
      </c>
      <c r="I238" s="22">
        <f>INDEX(Data[],MATCH($A238,Data[Dist],0),MATCH(I$5,Data[#Headers],0))</f>
        <v>1320611</v>
      </c>
      <c r="K238" s="69">
        <f>INDEX('Payment Total'!$A$7:$H$333,MATCH('Payment by Source'!$A238,'Payment Total'!$A$7:$A$333,0),4)-I238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1261205</v>
      </c>
      <c r="I239" s="22">
        <f>INDEX(Data[],MATCH($A239,Data[Dist],0),MATCH(I$5,Data[#Headers],0))</f>
        <v>1511329</v>
      </c>
      <c r="K239" s="69">
        <f>INDEX('Payment Total'!$A$7:$H$333,MATCH('Payment by Source'!$A239,'Payment Total'!$A$7:$A$333,0),4)-I239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2784745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Total'!$A$7:$A$333,0),4)-I240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412203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Total'!$A$7:$A$333,0),4)-I241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159245</v>
      </c>
      <c r="I242" s="22">
        <f>INDEX(Data[],MATCH($A242,Data[Dist],0),MATCH(I$5,Data[#Headers],0))</f>
        <v>258055</v>
      </c>
      <c r="K242" s="69">
        <f>INDEX('Payment Total'!$A$7:$H$333,MATCH('Payment by Source'!$A242,'Payment Total'!$A$7:$A$333,0),4)-I242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443956</v>
      </c>
      <c r="I243" s="22">
        <f>INDEX(Data[],MATCH($A243,Data[Dist],0),MATCH(I$5,Data[#Headers],0))</f>
        <v>536397</v>
      </c>
      <c r="K243" s="69">
        <f>INDEX('Payment Total'!$A$7:$H$333,MATCH('Payment by Source'!$A243,'Payment Total'!$A$7:$A$333,0),4)-I243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562677</v>
      </c>
      <c r="I244" s="22">
        <f>INDEX(Data[],MATCH($A244,Data[Dist],0),MATCH(I$5,Data[#Headers],0))</f>
        <v>697803</v>
      </c>
      <c r="K244" s="69">
        <f>INDEX('Payment Total'!$A$7:$H$333,MATCH('Payment by Source'!$A244,'Payment Total'!$A$7:$A$333,0),4)-I244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181307</v>
      </c>
      <c r="I245" s="22">
        <f>INDEX(Data[],MATCH($A245,Data[Dist],0),MATCH(I$5,Data[#Headers],0))</f>
        <v>260091</v>
      </c>
      <c r="K245" s="69">
        <f>INDEX('Payment Total'!$A$7:$H$333,MATCH('Payment by Source'!$A245,'Payment Total'!$A$7:$A$333,0),4)-I245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606426</v>
      </c>
      <c r="I246" s="22">
        <f>INDEX(Data[],MATCH($A246,Data[Dist],0),MATCH(I$5,Data[#Headers],0))</f>
        <v>756225</v>
      </c>
      <c r="K246" s="69">
        <f>INDEX('Payment Total'!$A$7:$H$333,MATCH('Payment by Source'!$A246,'Payment Total'!$A$7:$A$333,0),4)-I246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6080706</v>
      </c>
      <c r="V246" s="152">
        <f t="shared" si="10"/>
        <v>608071</v>
      </c>
      <c r="W246" s="152">
        <f t="shared" si="11"/>
        <v>6080710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96254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Total'!$A$7:$A$333,0),4)-I247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90772</v>
      </c>
      <c r="I248" s="22">
        <f>INDEX(Data[],MATCH($A248,Data[Dist],0),MATCH(I$5,Data[#Headers],0))</f>
        <v>147059</v>
      </c>
      <c r="K248" s="69">
        <f>INDEX('Payment Total'!$A$7:$H$333,MATCH('Payment by Source'!$A248,'Payment Total'!$A$7:$A$333,0),4)-I248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466870</v>
      </c>
      <c r="I249" s="22">
        <f>INDEX(Data[],MATCH($A249,Data[Dist],0),MATCH(I$5,Data[#Headers],0))</f>
        <v>592607</v>
      </c>
      <c r="K249" s="69">
        <f>INDEX('Payment Total'!$A$7:$H$333,MATCH('Payment by Source'!$A249,'Payment Total'!$A$7:$A$333,0),4)-I249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509499</v>
      </c>
      <c r="I250" s="22">
        <f>INDEX(Data[],MATCH($A250,Data[Dist],0),MATCH(I$5,Data[#Headers],0))</f>
        <v>644096</v>
      </c>
      <c r="K250" s="69">
        <f>INDEX('Payment Total'!$A$7:$H$333,MATCH('Payment by Source'!$A250,'Payment Total'!$A$7:$A$333,0),4)-I250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183076</v>
      </c>
      <c r="I251" s="22">
        <f>INDEX(Data[],MATCH($A251,Data[Dist],0),MATCH(I$5,Data[#Headers],0))</f>
        <v>240413</v>
      </c>
      <c r="K251" s="69">
        <f>INDEX('Payment Total'!$A$7:$H$333,MATCH('Payment by Source'!$A251,'Payment Total'!$A$7:$A$333,0),4)-I251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96274</v>
      </c>
      <c r="I252" s="22">
        <f>INDEX(Data[],MATCH($A252,Data[Dist],0),MATCH(I$5,Data[#Headers],0))</f>
        <v>124799</v>
      </c>
      <c r="K252" s="69">
        <f>INDEX('Payment Total'!$A$7:$H$333,MATCH('Payment by Source'!$A252,'Payment Total'!$A$7:$A$333,0),4)-I252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221735</v>
      </c>
      <c r="I253" s="22">
        <f>INDEX(Data[],MATCH($A253,Data[Dist],0),MATCH(I$5,Data[#Headers],0))</f>
        <v>298577</v>
      </c>
      <c r="K253" s="69">
        <f>INDEX('Payment Total'!$A$7:$H$333,MATCH('Payment by Source'!$A253,'Payment Total'!$A$7:$A$333,0),4)-I253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180359</v>
      </c>
      <c r="I254" s="22">
        <f>INDEX(Data[],MATCH($A254,Data[Dist],0),MATCH(I$5,Data[#Headers],0))</f>
        <v>330170</v>
      </c>
      <c r="K254" s="69">
        <f>INDEX('Payment Total'!$A$7:$H$333,MATCH('Payment by Source'!$A254,'Payment Total'!$A$7:$A$333,0),4)-I254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150156</v>
      </c>
      <c r="I255" s="22">
        <f>INDEX(Data[],MATCH($A255,Data[Dist],0),MATCH(I$5,Data[#Headers],0))</f>
        <v>202765</v>
      </c>
      <c r="K255" s="69">
        <f>INDEX('Payment Total'!$A$7:$H$333,MATCH('Payment by Source'!$A255,'Payment Total'!$A$7:$A$333,0),4)-I255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73666</v>
      </c>
      <c r="I256" s="22">
        <f>INDEX(Data[],MATCH($A256,Data[Dist],0),MATCH(I$5,Data[#Headers],0))</f>
        <v>101976</v>
      </c>
      <c r="K256" s="69">
        <f>INDEX('Payment Total'!$A$7:$H$333,MATCH('Payment by Source'!$A256,'Payment Total'!$A$7:$A$333,0),4)-I256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645426</v>
      </c>
      <c r="I257" s="22">
        <f>INDEX(Data[],MATCH($A257,Data[Dist],0),MATCH(I$5,Data[#Headers],0))</f>
        <v>833829</v>
      </c>
      <c r="K257" s="69">
        <f>INDEX('Payment Total'!$A$7:$H$333,MATCH('Payment by Source'!$A257,'Payment Total'!$A$7:$A$333,0),4)-I257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122046</v>
      </c>
      <c r="I258" s="22">
        <f>INDEX(Data[],MATCH($A258,Data[Dist],0),MATCH(I$5,Data[#Headers],0))</f>
        <v>159612</v>
      </c>
      <c r="K258" s="69">
        <f>INDEX('Payment Total'!$A$7:$H$333,MATCH('Payment by Source'!$A258,'Payment Total'!$A$7:$A$333,0),4)-I258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338593</v>
      </c>
      <c r="I259" s="22">
        <f>INDEX(Data[],MATCH($A259,Data[Dist],0),MATCH(I$5,Data[#Headers],0))</f>
        <v>445956</v>
      </c>
      <c r="K259" s="69">
        <f>INDEX('Payment Total'!$A$7:$H$333,MATCH('Payment by Source'!$A259,'Payment Total'!$A$7:$A$333,0),4)-I259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619548</v>
      </c>
      <c r="I260" s="22">
        <f>INDEX(Data[],MATCH($A260,Data[Dist],0),MATCH(I$5,Data[#Headers],0))</f>
        <v>770570</v>
      </c>
      <c r="K260" s="69">
        <f>INDEX('Payment Total'!$A$7:$H$333,MATCH('Payment by Source'!$A260,'Payment Total'!$A$7:$A$333,0),4)-I260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559016</v>
      </c>
      <c r="I261" s="22">
        <f>INDEX(Data[],MATCH($A261,Data[Dist],0),MATCH(I$5,Data[#Headers],0))</f>
        <v>701495</v>
      </c>
      <c r="K261" s="69">
        <f>INDEX('Payment Total'!$A$7:$H$333,MATCH('Payment by Source'!$A261,'Payment Total'!$A$7:$A$333,0),4)-I261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348368</v>
      </c>
      <c r="I262" s="22">
        <f>INDEX(Data[],MATCH($A262,Data[Dist],0),MATCH(I$5,Data[#Headers],0))</f>
        <v>443042</v>
      </c>
      <c r="K262" s="69">
        <f>INDEX('Payment Total'!$A$7:$H$333,MATCH('Payment by Source'!$A262,'Payment Total'!$A$7:$A$333,0),4)-I262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190836</v>
      </c>
      <c r="I263" s="22">
        <f>INDEX(Data[],MATCH($A263,Data[Dist],0),MATCH(I$5,Data[#Headers],0))</f>
        <v>246018</v>
      </c>
      <c r="K263" s="69">
        <f>INDEX('Payment Total'!$A$7:$H$333,MATCH('Payment by Source'!$A263,'Payment Total'!$A$7:$A$333,0),4)-I263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297301</v>
      </c>
      <c r="I264" s="22">
        <f>INDEX(Data[],MATCH($A264,Data[Dist],0),MATCH(I$5,Data[#Headers],0))</f>
        <v>371311</v>
      </c>
      <c r="K264" s="69">
        <f>INDEX('Payment Total'!$A$7:$H$333,MATCH('Payment by Source'!$A264,'Payment Total'!$A$7:$A$333,0),4)-I264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813255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Total'!$A$7:$A$333,0),4)-I265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10618004</v>
      </c>
      <c r="I266" s="22">
        <f>INDEX(Data[],MATCH($A266,Data[Dist],0),MATCH(I$5,Data[#Headers],0))</f>
        <v>12558787</v>
      </c>
      <c r="K266" s="69">
        <f>INDEX('Payment Total'!$A$7:$H$333,MATCH('Payment by Source'!$A266,'Payment Total'!$A$7:$A$333,0),4)-I266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180213</v>
      </c>
      <c r="I267" s="22">
        <f>INDEX(Data[],MATCH($A267,Data[Dist],0),MATCH(I$5,Data[#Headers],0))</f>
        <v>247060</v>
      </c>
      <c r="K267" s="69">
        <f>INDEX('Payment Total'!$A$7:$H$333,MATCH('Payment by Source'!$A267,'Payment Total'!$A$7:$A$333,0),4)-I267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1808721</v>
      </c>
      <c r="V267" s="152">
        <f t="shared" si="13"/>
        <v>180872</v>
      </c>
      <c r="W267" s="152">
        <f t="shared" si="14"/>
        <v>1808720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345528</v>
      </c>
      <c r="I268" s="22">
        <f>INDEX(Data[],MATCH($A268,Data[Dist],0),MATCH(I$5,Data[#Headers],0))</f>
        <v>472510</v>
      </c>
      <c r="K268" s="69">
        <f>INDEX('Payment Total'!$A$7:$H$333,MATCH('Payment by Source'!$A268,'Payment Total'!$A$7:$A$333,0),4)-I268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709287</v>
      </c>
      <c r="I269" s="22">
        <f>INDEX(Data[],MATCH($A269,Data[Dist],0),MATCH(I$5,Data[#Headers],0))</f>
        <v>884126</v>
      </c>
      <c r="K269" s="69">
        <f>INDEX('Payment Total'!$A$7:$H$333,MATCH('Payment by Source'!$A269,'Payment Total'!$A$7:$A$333,0),4)-I269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322466</v>
      </c>
      <c r="I270" s="22">
        <f>INDEX(Data[],MATCH($A270,Data[Dist],0),MATCH(I$5,Data[#Headers],0))</f>
        <v>389750</v>
      </c>
      <c r="K270" s="69">
        <f>INDEX('Payment Total'!$A$7:$H$333,MATCH('Payment by Source'!$A270,'Payment Total'!$A$7:$A$333,0),4)-I270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263297</v>
      </c>
      <c r="I271" s="22">
        <f>INDEX(Data[],MATCH($A271,Data[Dist],0),MATCH(I$5,Data[#Headers],0))</f>
        <v>352907</v>
      </c>
      <c r="K271" s="69">
        <f>INDEX('Payment Total'!$A$7:$H$333,MATCH('Payment by Source'!$A271,'Payment Total'!$A$7:$A$333,0),4)-I271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213070</v>
      </c>
      <c r="I272" s="22">
        <f>INDEX(Data[],MATCH($A272,Data[Dist],0),MATCH(I$5,Data[#Headers],0))</f>
        <v>285298</v>
      </c>
      <c r="K272" s="69">
        <f>INDEX('Payment Total'!$A$7:$H$333,MATCH('Payment by Source'!$A272,'Payment Total'!$A$7:$A$333,0),4)-I272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102765</v>
      </c>
      <c r="I273" s="22">
        <f>INDEX(Data[],MATCH($A273,Data[Dist],0),MATCH(I$5,Data[#Headers],0))</f>
        <v>130263</v>
      </c>
      <c r="K273" s="69">
        <f>INDEX('Payment Total'!$A$7:$H$333,MATCH('Payment by Source'!$A273,'Payment Total'!$A$7:$A$333,0),4)-I273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959154</v>
      </c>
      <c r="I274" s="22">
        <f>INDEX(Data[],MATCH($A274,Data[Dist],0),MATCH(I$5,Data[#Headers],0))</f>
        <v>1160446</v>
      </c>
      <c r="K274" s="69">
        <f>INDEX('Payment Total'!$A$7:$H$333,MATCH('Payment by Source'!$A274,'Payment Total'!$A$7:$A$333,0),4)-I274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9613787</v>
      </c>
      <c r="V274" s="152">
        <f t="shared" si="13"/>
        <v>961379</v>
      </c>
      <c r="W274" s="152">
        <f t="shared" si="14"/>
        <v>9613790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262916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Total'!$A$7:$A$333,0),4)-I275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4195156</v>
      </c>
      <c r="I276" s="22">
        <f>INDEX(Data[],MATCH($A276,Data[Dist],0),MATCH(I$5,Data[#Headers],0))</f>
        <v>5072159</v>
      </c>
      <c r="K276" s="69">
        <f>INDEX('Payment Total'!$A$7:$H$333,MATCH('Payment by Source'!$A276,'Payment Total'!$A$7:$A$333,0),4)-I276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1190700</v>
      </c>
      <c r="I277" s="22">
        <f>INDEX(Data[],MATCH($A277,Data[Dist],0),MATCH(I$5,Data[#Headers],0))</f>
        <v>1478897</v>
      </c>
      <c r="K277" s="69">
        <f>INDEX('Payment Total'!$A$7:$H$333,MATCH('Payment by Source'!$A277,'Payment Total'!$A$7:$A$333,0),4)-I277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108943</v>
      </c>
      <c r="I278" s="22">
        <f>INDEX(Data[],MATCH($A278,Data[Dist],0),MATCH(I$5,Data[#Headers],0))</f>
        <v>265205</v>
      </c>
      <c r="K278" s="69">
        <f>INDEX('Payment Total'!$A$7:$H$333,MATCH('Payment by Source'!$A278,'Payment Total'!$A$7:$A$333,0),4)-I278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213848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Total'!$A$7:$A$333,0),4)-I279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115132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Total'!$A$7:$A$333,0),4)-I280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323527</v>
      </c>
      <c r="I281" s="22">
        <f>INDEX(Data[],MATCH($A281,Data[Dist],0),MATCH(I$5,Data[#Headers],0))</f>
        <v>408552</v>
      </c>
      <c r="K281" s="69">
        <f>INDEX('Payment Total'!$A$7:$H$333,MATCH('Payment by Source'!$A281,'Payment Total'!$A$7:$A$333,0),4)-I281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1824459</v>
      </c>
      <c r="I282" s="22">
        <f>INDEX(Data[],MATCH($A282,Data[Dist],0),MATCH(I$5,Data[#Headers],0))</f>
        <v>2176646</v>
      </c>
      <c r="K282" s="69">
        <f>INDEX('Payment Total'!$A$7:$H$333,MATCH('Payment by Source'!$A282,'Payment Total'!$A$7:$A$333,0),4)-I282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60368</v>
      </c>
      <c r="I283" s="22">
        <f>INDEX(Data[],MATCH($A283,Data[Dist],0),MATCH(I$5,Data[#Headers],0))</f>
        <v>78726</v>
      </c>
      <c r="K283" s="69">
        <f>INDEX('Payment Total'!$A$7:$H$333,MATCH('Payment by Source'!$A283,'Payment Total'!$A$7:$A$333,0),4)-I283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409708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Total'!$A$7:$A$333,0),4)-I284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398184</v>
      </c>
      <c r="I285" s="22">
        <f>INDEX(Data[],MATCH($A285,Data[Dist],0),MATCH(I$5,Data[#Headers],0))</f>
        <v>503565</v>
      </c>
      <c r="K285" s="69">
        <f>INDEX('Payment Total'!$A$7:$H$333,MATCH('Payment by Source'!$A285,'Payment Total'!$A$7:$A$333,0),4)-I285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458580</v>
      </c>
      <c r="I286" s="22">
        <f>INDEX(Data[],MATCH($A286,Data[Dist],0),MATCH(I$5,Data[#Headers],0))</f>
        <v>569732</v>
      </c>
      <c r="K286" s="69">
        <f>INDEX('Payment Total'!$A$7:$H$333,MATCH('Payment by Source'!$A286,'Payment Total'!$A$7:$A$333,0),4)-I286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275314</v>
      </c>
      <c r="I287" s="22">
        <f>INDEX(Data[],MATCH($A287,Data[Dist],0),MATCH(I$5,Data[#Headers],0))</f>
        <v>342705</v>
      </c>
      <c r="K287" s="69">
        <f>INDEX('Payment Total'!$A$7:$H$333,MATCH('Payment by Source'!$A287,'Payment Total'!$A$7:$A$333,0),4)-I287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356165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Total'!$A$7:$A$333,0),4)-I288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142051</v>
      </c>
      <c r="I289" s="22">
        <f>INDEX(Data[],MATCH($A289,Data[Dist],0),MATCH(I$5,Data[#Headers],0))</f>
        <v>179457</v>
      </c>
      <c r="K289" s="69">
        <f>INDEX('Payment Total'!$A$7:$H$333,MATCH('Payment by Source'!$A289,'Payment Total'!$A$7:$A$333,0),4)-I289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223182</v>
      </c>
      <c r="I290" s="22">
        <f>INDEX(Data[],MATCH($A290,Data[Dist],0),MATCH(I$5,Data[#Headers],0))</f>
        <v>276534</v>
      </c>
      <c r="K290" s="69">
        <f>INDEX('Payment Total'!$A$7:$H$333,MATCH('Payment by Source'!$A290,'Payment Total'!$A$7:$A$333,0),4)-I290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158665</v>
      </c>
      <c r="I291" s="22">
        <f>INDEX(Data[],MATCH($A291,Data[Dist],0),MATCH(I$5,Data[#Headers],0))</f>
        <v>211658</v>
      </c>
      <c r="K291" s="69">
        <f>INDEX('Payment Total'!$A$7:$H$333,MATCH('Payment by Source'!$A291,'Payment Total'!$A$7:$A$333,0),4)-I291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195428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Total'!$A$7:$A$333,0),4)-I292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53654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Total'!$A$7:$A$333,0),4)-I293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395703</v>
      </c>
      <c r="I294" s="22">
        <f>INDEX(Data[],MATCH($A294,Data[Dist],0),MATCH(I$5,Data[#Headers],0))</f>
        <v>497132</v>
      </c>
      <c r="K294" s="69">
        <f>INDEX('Payment Total'!$A$7:$H$333,MATCH('Payment by Source'!$A294,'Payment Total'!$A$7:$A$333,0),4)-I294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90574</v>
      </c>
      <c r="I295" s="22">
        <f>INDEX(Data[],MATCH($A295,Data[Dist],0),MATCH(I$5,Data[#Headers],0))</f>
        <v>148626</v>
      </c>
      <c r="K295" s="69">
        <f>INDEX('Payment Total'!$A$7:$H$333,MATCH('Payment by Source'!$A295,'Payment Total'!$A$7:$A$333,0),4)-I295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1779100</v>
      </c>
      <c r="I296" s="22">
        <f>INDEX(Data[],MATCH($A296,Data[Dist],0),MATCH(I$5,Data[#Headers],0))</f>
        <v>2247585</v>
      </c>
      <c r="K296" s="69">
        <f>INDEX('Payment Total'!$A$7:$H$333,MATCH('Payment by Source'!$A296,'Payment Total'!$A$7:$A$333,0),4)-I296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511444</v>
      </c>
      <c r="I297" s="22">
        <f>INDEX(Data[],MATCH($A297,Data[Dist],0),MATCH(I$5,Data[#Headers],0))</f>
        <v>639062</v>
      </c>
      <c r="K297" s="69">
        <f>INDEX('Payment Total'!$A$7:$H$333,MATCH('Payment by Source'!$A297,'Payment Total'!$A$7:$A$333,0),4)-I297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456521</v>
      </c>
      <c r="I298" s="22">
        <f>INDEX(Data[],MATCH($A298,Data[Dist],0),MATCH(I$5,Data[#Headers],0))</f>
        <v>574546</v>
      </c>
      <c r="K298" s="69">
        <f>INDEX('Payment Total'!$A$7:$H$333,MATCH('Payment by Source'!$A298,'Payment Total'!$A$7:$A$333,0),4)-I298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133247</v>
      </c>
      <c r="I299" s="22">
        <f>INDEX(Data[],MATCH($A299,Data[Dist],0),MATCH(I$5,Data[#Headers],0))</f>
        <v>171294</v>
      </c>
      <c r="K299" s="69">
        <f>INDEX('Payment Total'!$A$7:$H$333,MATCH('Payment by Source'!$A299,'Payment Total'!$A$7:$A$333,0),4)-I299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896007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Total'!$A$7:$A$333,0),4)-I300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281425</v>
      </c>
      <c r="I301" s="22">
        <f>INDEX(Data[],MATCH($A301,Data[Dist],0),MATCH(I$5,Data[#Headers],0))</f>
        <v>353251</v>
      </c>
      <c r="K301" s="69">
        <f>INDEX('Payment Total'!$A$7:$H$333,MATCH('Payment by Source'!$A301,'Payment Total'!$A$7:$A$333,0),4)-I301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346899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Total'!$A$7:$A$333,0),4)-I302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284933</v>
      </c>
      <c r="I303" s="22">
        <f>INDEX(Data[],MATCH($A303,Data[Dist],0),MATCH(I$5,Data[#Headers],0))</f>
        <v>359221</v>
      </c>
      <c r="K303" s="69">
        <f>INDEX('Payment Total'!$A$7:$H$333,MATCH('Payment by Source'!$A303,'Payment Total'!$A$7:$A$333,0),4)-I303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369362</v>
      </c>
      <c r="I304" s="22">
        <f>INDEX(Data[],MATCH($A304,Data[Dist],0),MATCH(I$5,Data[#Headers],0))</f>
        <v>463237</v>
      </c>
      <c r="K304" s="69">
        <f>INDEX('Payment Total'!$A$7:$H$333,MATCH('Payment by Source'!$A304,'Payment Total'!$A$7:$A$333,0),4)-I304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972056</v>
      </c>
      <c r="I305" s="22">
        <f>INDEX(Data[],MATCH($A305,Data[Dist],0),MATCH(I$5,Data[#Headers],0))</f>
        <v>1190807</v>
      </c>
      <c r="K305" s="69">
        <f>INDEX('Payment Total'!$A$7:$H$333,MATCH('Payment by Source'!$A305,'Payment Total'!$A$7:$A$333,0),4)-I305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7446429</v>
      </c>
      <c r="I306" s="22">
        <f>INDEX(Data[],MATCH($A306,Data[Dist],0),MATCH(I$5,Data[#Headers],0))</f>
        <v>8832774</v>
      </c>
      <c r="K306" s="69">
        <f>INDEX('Payment Total'!$A$7:$H$333,MATCH('Payment by Source'!$A306,'Payment Total'!$A$7:$A$333,0),4)-I306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6332018</v>
      </c>
      <c r="I307" s="22">
        <f>INDEX(Data[],MATCH($A307,Data[Dist],0),MATCH(I$5,Data[#Headers],0))</f>
        <v>7701546</v>
      </c>
      <c r="K307" s="69">
        <f>INDEX('Payment Total'!$A$7:$H$333,MATCH('Payment by Source'!$A307,'Payment Total'!$A$7:$A$333,0),4)-I307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1174581</v>
      </c>
      <c r="I308" s="22">
        <f>INDEX(Data[],MATCH($A308,Data[Dist],0),MATCH(I$5,Data[#Headers],0))</f>
        <v>1463799</v>
      </c>
      <c r="K308" s="69">
        <f>INDEX('Payment Total'!$A$7:$H$333,MATCH('Payment by Source'!$A308,'Payment Total'!$A$7:$A$333,0),4)-I308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277484</v>
      </c>
      <c r="I309" s="22">
        <f>INDEX(Data[],MATCH($A309,Data[Dist],0),MATCH(I$5,Data[#Headers],0))</f>
        <v>362010</v>
      </c>
      <c r="K309" s="69">
        <f>INDEX('Payment Total'!$A$7:$H$333,MATCH('Payment by Source'!$A309,'Payment Total'!$A$7:$A$333,0),4)-I309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1016864</v>
      </c>
      <c r="I310" s="22">
        <f>INDEX(Data[],MATCH($A310,Data[Dist],0),MATCH(I$5,Data[#Headers],0))</f>
        <v>1261939</v>
      </c>
      <c r="K310" s="69">
        <f>INDEX('Payment Total'!$A$7:$H$333,MATCH('Payment by Source'!$A310,'Payment Total'!$A$7:$A$333,0),4)-I310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115222</v>
      </c>
      <c r="I311" s="22">
        <f>INDEX(Data[],MATCH($A311,Data[Dist],0),MATCH(I$5,Data[#Headers],0))</f>
        <v>163510</v>
      </c>
      <c r="K311" s="69">
        <f>INDEX('Payment Total'!$A$7:$H$333,MATCH('Payment by Source'!$A311,'Payment Total'!$A$7:$A$333,0),4)-I311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345582</v>
      </c>
      <c r="I312" s="22">
        <f>INDEX(Data[],MATCH($A312,Data[Dist],0),MATCH(I$5,Data[#Headers],0))</f>
        <v>447640</v>
      </c>
      <c r="K312" s="69">
        <f>INDEX('Payment Total'!$A$7:$H$333,MATCH('Payment by Source'!$A312,'Payment Total'!$A$7:$A$333,0),4)-I312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219576</v>
      </c>
      <c r="I313" s="22">
        <f>INDEX(Data[],MATCH($A313,Data[Dist],0),MATCH(I$5,Data[#Headers],0))</f>
        <v>291003</v>
      </c>
      <c r="K313" s="69">
        <f>INDEX('Payment Total'!$A$7:$H$333,MATCH('Payment by Source'!$A313,'Payment Total'!$A$7:$A$333,0),4)-I313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103384</v>
      </c>
      <c r="I314" s="22">
        <f>INDEX(Data[],MATCH($A314,Data[Dist],0),MATCH(I$5,Data[#Headers],0))</f>
        <v>141119</v>
      </c>
      <c r="K314" s="69">
        <f>INDEX('Payment Total'!$A$7:$H$333,MATCH('Payment by Source'!$A314,'Payment Total'!$A$7:$A$333,0),4)-I314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696926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Total'!$A$7:$A$333,0),4)-I315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3814665</v>
      </c>
      <c r="I316" s="22">
        <f>INDEX(Data[],MATCH($A316,Data[Dist],0),MATCH(I$5,Data[#Headers],0))</f>
        <v>4928260</v>
      </c>
      <c r="K316" s="69">
        <f>INDEX('Payment Total'!$A$7:$H$333,MATCH('Payment by Source'!$A316,'Payment Total'!$A$7:$A$333,0),4)-I316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1493870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Total'!$A$7:$A$333,0),4)-I317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140112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Total'!$A$7:$A$333,0),4)-I318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794590</v>
      </c>
      <c r="I319" s="22">
        <f>INDEX(Data[],MATCH($A319,Data[Dist],0),MATCH(I$5,Data[#Headers],0))</f>
        <v>960902</v>
      </c>
      <c r="K319" s="69">
        <f>INDEX('Payment Total'!$A$7:$H$333,MATCH('Payment by Source'!$A319,'Payment Total'!$A$7:$A$333,0),4)-I319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7964813</v>
      </c>
      <c r="V319" s="152">
        <f t="shared" si="13"/>
        <v>796481</v>
      </c>
      <c r="W319" s="152">
        <f t="shared" si="14"/>
        <v>7964810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404873</v>
      </c>
      <c r="I320" s="22">
        <f>INDEX(Data[],MATCH($A320,Data[Dist],0),MATCH(I$5,Data[#Headers],0))</f>
        <v>526913</v>
      </c>
      <c r="K320" s="69">
        <f>INDEX('Payment Total'!$A$7:$H$333,MATCH('Payment by Source'!$A320,'Payment Total'!$A$7:$A$333,0),4)-I320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414153</v>
      </c>
      <c r="I321" s="22">
        <f>INDEX(Data[],MATCH($A321,Data[Dist],0),MATCH(I$5,Data[#Headers],0))</f>
        <v>523009</v>
      </c>
      <c r="K321" s="69">
        <f>INDEX('Payment Total'!$A$7:$H$333,MATCH('Payment by Source'!$A321,'Payment Total'!$A$7:$A$333,0),4)-I321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318030</v>
      </c>
      <c r="I322" s="22">
        <f>INDEX(Data[],MATCH($A322,Data[Dist],0),MATCH(I$5,Data[#Headers],0))</f>
        <v>399732</v>
      </c>
      <c r="K322" s="69">
        <f>INDEX('Payment Total'!$A$7:$H$333,MATCH('Payment by Source'!$A322,'Payment Total'!$A$7:$A$333,0),4)-I322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531466</v>
      </c>
      <c r="I323" s="22">
        <f>INDEX(Data[],MATCH($A323,Data[Dist],0),MATCH(I$5,Data[#Headers],0))</f>
        <v>640135</v>
      </c>
      <c r="K323" s="69">
        <f>INDEX('Payment Total'!$A$7:$H$333,MATCH('Payment by Source'!$A323,'Payment Total'!$A$7:$A$333,0),4)-I323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180316</v>
      </c>
      <c r="I324" s="22">
        <f>INDEX(Data[],MATCH($A324,Data[Dist],0),MATCH(I$5,Data[#Headers],0))</f>
        <v>252340</v>
      </c>
      <c r="K324" s="69">
        <f>INDEX('Payment Total'!$A$7:$H$333,MATCH('Payment by Source'!$A324,'Payment Total'!$A$7:$A$333,0),4)-I324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81582</v>
      </c>
      <c r="I325" s="22">
        <f>INDEX(Data[],MATCH($A325,Data[Dist],0),MATCH(I$5,Data[#Headers],0))</f>
        <v>109118</v>
      </c>
      <c r="K325" s="69">
        <f>INDEX('Payment Total'!$A$7:$H$333,MATCH('Payment by Source'!$A325,'Payment Total'!$A$7:$A$333,0),4)-I325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570194</v>
      </c>
      <c r="I326" s="22">
        <f>INDEX(Data[],MATCH($A326,Data[Dist],0),MATCH(I$5,Data[#Headers],0))</f>
        <v>722226</v>
      </c>
      <c r="K326" s="69">
        <f>INDEX('Payment Total'!$A$7:$H$333,MATCH('Payment by Source'!$A326,'Payment Total'!$A$7:$A$333,0),4)-I326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483417</v>
      </c>
      <c r="I327" s="22">
        <f>INDEX(Data[],MATCH($A327,Data[Dist],0),MATCH(I$5,Data[#Headers],0))</f>
        <v>599330</v>
      </c>
      <c r="K327" s="69">
        <f>INDEX('Payment Total'!$A$7:$H$333,MATCH('Payment by Source'!$A327,'Payment Total'!$A$7:$A$333,0),4)-I327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168775</v>
      </c>
      <c r="I328" s="22">
        <f>INDEX(Data[],MATCH($A328,Data[Dist],0),MATCH(I$5,Data[#Headers],0))</f>
        <v>211358</v>
      </c>
      <c r="K328" s="69">
        <f>INDEX('Payment Total'!$A$7:$H$333,MATCH('Payment by Source'!$A328,'Payment Total'!$A$7:$A$333,0),4)-I328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934924</v>
      </c>
      <c r="I329" s="22">
        <f>INDEX(Data[],MATCH($A329,Data[Dist],0),MATCH(I$5,Data[#Headers],0))</f>
        <v>1152569</v>
      </c>
      <c r="K329" s="69">
        <f>INDEX('Payment Total'!$A$7:$H$333,MATCH('Payment by Source'!$A329,'Payment Total'!$A$7:$A$333,0),4)-I329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246318</v>
      </c>
      <c r="I330" s="22">
        <f>INDEX(Data[],MATCH($A330,Data[Dist],0),MATCH(I$5,Data[#Headers],0))</f>
        <v>316405</v>
      </c>
      <c r="K330" s="69">
        <f>INDEX('Payment Total'!$A$7:$H$333,MATCH('Payment by Source'!$A330,'Payment Total'!$A$7:$A$333,0),4)-I330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288346</v>
      </c>
      <c r="I331" s="22">
        <f>INDEX(Data[],MATCH($A331,Data[Dist],0),MATCH(I$5,Data[#Headers],0))</f>
        <v>360793</v>
      </c>
      <c r="K331" s="69">
        <f>INDEX('Payment Total'!$A$7:$H$333,MATCH('Payment by Source'!$A331,'Payment Total'!$A$7:$A$333,0),4)-I331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561761</v>
      </c>
      <c r="I332" s="22">
        <f>INDEX(Data[],MATCH($A332,Data[Dist],0),MATCH(I$5,Data[#Headers],0))</f>
        <v>700402</v>
      </c>
      <c r="K332" s="69">
        <f>INDEX('Payment Total'!$A$7:$H$333,MATCH('Payment by Source'!$A332,'Payment Total'!$A$7:$A$333,0),4)-I332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268859387</v>
      </c>
      <c r="I333" s="24">
        <f t="shared" si="18"/>
        <v>333159183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5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0</v>
      </c>
      <c r="I6" s="3">
        <v>926079</v>
      </c>
      <c r="J6" s="3">
        <v>921593</v>
      </c>
      <c r="K6" s="3">
        <v>921593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668617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91860</v>
      </c>
      <c r="AA6" s="4">
        <v>91860</v>
      </c>
      <c r="AB6" s="4">
        <v>91860</v>
      </c>
      <c r="AC6" s="4">
        <v>91861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646012</v>
      </c>
      <c r="AK6" s="4">
        <v>737872</v>
      </c>
      <c r="AL6" s="4">
        <v>829732</v>
      </c>
      <c r="AM6" s="4">
        <v>921593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1">
        <v>0</v>
      </c>
      <c r="I20" s="3">
        <v>1071784</v>
      </c>
      <c r="J20" s="3">
        <v>1065371</v>
      </c>
      <c r="K20" s="3">
        <v>1065371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687283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106110</v>
      </c>
      <c r="AA20" s="4">
        <v>106110</v>
      </c>
      <c r="AB20" s="4">
        <v>106110</v>
      </c>
      <c r="AC20" s="4">
        <v>106109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747042</v>
      </c>
      <c r="AK20" s="4">
        <v>853152</v>
      </c>
      <c r="AL20" s="4">
        <v>959262</v>
      </c>
      <c r="AM20" s="4">
        <v>1065371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0</v>
      </c>
      <c r="I31" s="3">
        <v>1062283</v>
      </c>
      <c r="J31" s="3">
        <v>1058031</v>
      </c>
      <c r="K31" s="3">
        <v>1058031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820396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105520</v>
      </c>
      <c r="AA31" s="4">
        <v>105520</v>
      </c>
      <c r="AB31" s="4">
        <v>105520</v>
      </c>
      <c r="AC31" s="4">
        <v>105519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741472</v>
      </c>
      <c r="AK31" s="4">
        <v>846992</v>
      </c>
      <c r="AL31" s="4">
        <v>952512</v>
      </c>
      <c r="AM31" s="4">
        <v>1058031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0</v>
      </c>
      <c r="I41" s="3">
        <v>31758130</v>
      </c>
      <c r="J41" s="3">
        <v>31668161</v>
      </c>
      <c r="K41" s="3">
        <v>31668161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26618489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3160818</v>
      </c>
      <c r="AA41" s="4">
        <v>3160818</v>
      </c>
      <c r="AB41" s="4">
        <v>3160818</v>
      </c>
      <c r="AC41" s="4">
        <v>3160819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22185706</v>
      </c>
      <c r="AK41" s="4">
        <v>25346524</v>
      </c>
      <c r="AL41" s="4">
        <v>28507342</v>
      </c>
      <c r="AM41" s="4">
        <v>31668161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1">
        <v>0</v>
      </c>
      <c r="I43" s="3">
        <v>1780299</v>
      </c>
      <c r="J43" s="3">
        <v>1774106</v>
      </c>
      <c r="K43" s="3">
        <v>1774106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1376403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176998</v>
      </c>
      <c r="AA43" s="4">
        <v>176998</v>
      </c>
      <c r="AB43" s="4">
        <v>176998</v>
      </c>
      <c r="AC43" s="4">
        <v>176996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1243114</v>
      </c>
      <c r="AK43" s="4">
        <v>1420112</v>
      </c>
      <c r="AL43" s="4">
        <v>1597110</v>
      </c>
      <c r="AM43" s="4">
        <v>1774106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0</v>
      </c>
      <c r="I46" s="3">
        <v>4637682</v>
      </c>
      <c r="J46" s="3">
        <v>4624334</v>
      </c>
      <c r="K46" s="3">
        <v>4624334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3716770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461544</v>
      </c>
      <c r="AA46" s="4">
        <v>461544</v>
      </c>
      <c r="AB46" s="4">
        <v>461544</v>
      </c>
      <c r="AC46" s="4">
        <v>461542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3239704</v>
      </c>
      <c r="AK46" s="4">
        <v>3701248</v>
      </c>
      <c r="AL46" s="4">
        <v>4162792</v>
      </c>
      <c r="AM46" s="4">
        <v>4624334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0</v>
      </c>
      <c r="I93" s="3">
        <v>2253309</v>
      </c>
      <c r="J93" s="3">
        <v>2244197</v>
      </c>
      <c r="K93" s="3">
        <v>2244197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1674475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223812</v>
      </c>
      <c r="AA93" s="4">
        <v>223812</v>
      </c>
      <c r="AB93" s="4">
        <v>223812</v>
      </c>
      <c r="AC93" s="4">
        <v>223813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1572760</v>
      </c>
      <c r="AK93" s="4">
        <v>1796572</v>
      </c>
      <c r="AL93" s="4">
        <v>2020384</v>
      </c>
      <c r="AM93" s="4">
        <v>2244197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1">
        <v>0</v>
      </c>
      <c r="I103" s="3">
        <v>2544891</v>
      </c>
      <c r="J103" s="3">
        <v>2535726</v>
      </c>
      <c r="K103" s="3">
        <v>2535726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1931124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252962</v>
      </c>
      <c r="AA103" s="4">
        <v>252962</v>
      </c>
      <c r="AB103" s="4">
        <v>252962</v>
      </c>
      <c r="AC103" s="4">
        <v>252960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1776842</v>
      </c>
      <c r="AK103" s="4">
        <v>2029804</v>
      </c>
      <c r="AL103" s="4">
        <v>2282766</v>
      </c>
      <c r="AM103" s="4">
        <v>2535726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0</v>
      </c>
      <c r="I113" s="3">
        <v>14125957</v>
      </c>
      <c r="J113" s="3">
        <v>14078951</v>
      </c>
      <c r="K113" s="3">
        <v>14078951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11520206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1404761</v>
      </c>
      <c r="AA113" s="4">
        <v>1404761</v>
      </c>
      <c r="AB113" s="4">
        <v>1404761</v>
      </c>
      <c r="AC113" s="4">
        <v>1404762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9864667</v>
      </c>
      <c r="AK113" s="4">
        <v>11269428</v>
      </c>
      <c r="AL113" s="4">
        <v>12674189</v>
      </c>
      <c r="AM113" s="4">
        <v>14078951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0</v>
      </c>
      <c r="I154" s="3">
        <v>15732350</v>
      </c>
      <c r="J154" s="3">
        <v>15689226</v>
      </c>
      <c r="K154" s="3">
        <v>15689226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13218915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1566048</v>
      </c>
      <c r="AA154" s="4">
        <v>1566048</v>
      </c>
      <c r="AB154" s="4">
        <v>1566048</v>
      </c>
      <c r="AC154" s="4">
        <v>1566046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10991084</v>
      </c>
      <c r="AK154" s="4">
        <v>12557132</v>
      </c>
      <c r="AL154" s="4">
        <v>14123180</v>
      </c>
      <c r="AM154" s="4">
        <v>15689226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0</v>
      </c>
      <c r="I159" s="3">
        <v>2613165</v>
      </c>
      <c r="J159" s="3">
        <v>2605966</v>
      </c>
      <c r="K159" s="3">
        <v>2605966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2128280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260117</v>
      </c>
      <c r="AA159" s="4">
        <v>260117</v>
      </c>
      <c r="AB159" s="4">
        <v>260117</v>
      </c>
      <c r="AC159" s="4">
        <v>260115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1825617</v>
      </c>
      <c r="AK159" s="4">
        <v>2085734</v>
      </c>
      <c r="AL159" s="4">
        <v>2345851</v>
      </c>
      <c r="AM159" s="4">
        <v>2605966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0</v>
      </c>
      <c r="I162" s="3">
        <v>3398815</v>
      </c>
      <c r="J162" s="3">
        <v>3385786</v>
      </c>
      <c r="K162" s="3">
        <v>3385786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2587761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337710</v>
      </c>
      <c r="AA162" s="4">
        <v>337710</v>
      </c>
      <c r="AB162" s="4">
        <v>337710</v>
      </c>
      <c r="AC162" s="4">
        <v>337708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2372658</v>
      </c>
      <c r="AK162" s="4">
        <v>2710368</v>
      </c>
      <c r="AL162" s="4">
        <v>3048078</v>
      </c>
      <c r="AM162" s="4">
        <v>3385786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0</v>
      </c>
      <c r="I163" s="3">
        <v>14824229</v>
      </c>
      <c r="J163" s="3">
        <v>14772873</v>
      </c>
      <c r="K163" s="3">
        <v>14772873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11946251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1473863</v>
      </c>
      <c r="AA163" s="4">
        <v>1473863</v>
      </c>
      <c r="AB163" s="4">
        <v>1473863</v>
      </c>
      <c r="AC163" s="4">
        <v>1473864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10351283</v>
      </c>
      <c r="AK163" s="4">
        <v>11825146</v>
      </c>
      <c r="AL163" s="4">
        <v>13299009</v>
      </c>
      <c r="AM163" s="4">
        <v>14772873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0</v>
      </c>
      <c r="I187" s="3">
        <v>2522260</v>
      </c>
      <c r="J187" s="3">
        <v>2514910</v>
      </c>
      <c r="K187" s="3">
        <v>2514910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2055179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251001</v>
      </c>
      <c r="AA187" s="4">
        <v>251001</v>
      </c>
      <c r="AB187" s="4">
        <v>251001</v>
      </c>
      <c r="AC187" s="4">
        <v>251001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1761907</v>
      </c>
      <c r="AK187" s="4">
        <v>2012908</v>
      </c>
      <c r="AL187" s="4">
        <v>2263909</v>
      </c>
      <c r="AM187" s="4">
        <v>2514910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0</v>
      </c>
      <c r="I192" s="3">
        <v>2231793</v>
      </c>
      <c r="J192" s="3">
        <v>2220457</v>
      </c>
      <c r="K192" s="3">
        <v>2220457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1592556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221290</v>
      </c>
      <c r="AA192" s="4">
        <v>221290</v>
      </c>
      <c r="AB192" s="4">
        <v>221290</v>
      </c>
      <c r="AC192" s="4">
        <v>221291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1556586</v>
      </c>
      <c r="AK192" s="4">
        <v>1777876</v>
      </c>
      <c r="AL192" s="4">
        <v>1999166</v>
      </c>
      <c r="AM192" s="4">
        <v>2220457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0</v>
      </c>
      <c r="I197" s="3">
        <v>1204226</v>
      </c>
      <c r="J197" s="3">
        <v>1199970</v>
      </c>
      <c r="K197" s="3">
        <v>1199970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932676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119713</v>
      </c>
      <c r="AA197" s="4">
        <v>119713</v>
      </c>
      <c r="AB197" s="4">
        <v>119713</v>
      </c>
      <c r="AC197" s="4">
        <v>119713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840831</v>
      </c>
      <c r="AK197" s="4">
        <v>960544</v>
      </c>
      <c r="AL197" s="4">
        <v>1080257</v>
      </c>
      <c r="AM197" s="4">
        <v>1199970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0</v>
      </c>
      <c r="I201" s="3">
        <v>1701032</v>
      </c>
      <c r="J201" s="3">
        <v>1695866</v>
      </c>
      <c r="K201" s="3">
        <v>1695866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1330414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169243</v>
      </c>
      <c r="AA201" s="4">
        <v>169243</v>
      </c>
      <c r="AB201" s="4">
        <v>169243</v>
      </c>
      <c r="AC201" s="4">
        <v>169241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1188139</v>
      </c>
      <c r="AK201" s="4">
        <v>1357382</v>
      </c>
      <c r="AL201" s="4">
        <v>1526625</v>
      </c>
      <c r="AM201" s="4">
        <v>1695866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0</v>
      </c>
      <c r="I218" s="3">
        <v>3067982</v>
      </c>
      <c r="J218" s="3">
        <v>3056428</v>
      </c>
      <c r="K218" s="3">
        <v>3056428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2361809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304873</v>
      </c>
      <c r="AA218" s="4">
        <v>304873</v>
      </c>
      <c r="AB218" s="4">
        <v>304873</v>
      </c>
      <c r="AC218" s="4">
        <v>304871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2141811</v>
      </c>
      <c r="AK218" s="4">
        <v>2446684</v>
      </c>
      <c r="AL218" s="4">
        <v>2751557</v>
      </c>
      <c r="AM218" s="4">
        <v>3056428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0</v>
      </c>
      <c r="I229" s="3">
        <v>41301506</v>
      </c>
      <c r="J229" s="3">
        <v>41189601</v>
      </c>
      <c r="K229" s="3">
        <v>41189601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34659681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4111499</v>
      </c>
      <c r="AA229" s="4">
        <v>4111499</v>
      </c>
      <c r="AB229" s="4">
        <v>4111499</v>
      </c>
      <c r="AC229" s="4">
        <v>4111500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28855103</v>
      </c>
      <c r="AK229" s="4">
        <v>32966602</v>
      </c>
      <c r="AL229" s="4">
        <v>37078101</v>
      </c>
      <c r="AM229" s="4">
        <v>41189601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0</v>
      </c>
      <c r="I242" s="3">
        <v>7603332</v>
      </c>
      <c r="J242" s="3">
        <v>7578683</v>
      </c>
      <c r="K242" s="3">
        <v>7578683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6080706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756225</v>
      </c>
      <c r="AA242" s="4">
        <v>756225</v>
      </c>
      <c r="AB242" s="4">
        <v>756225</v>
      </c>
      <c r="AC242" s="4">
        <v>756226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5310007</v>
      </c>
      <c r="AK242" s="4">
        <v>6066232</v>
      </c>
      <c r="AL242" s="4">
        <v>6822457</v>
      </c>
      <c r="AM242" s="4">
        <v>7578683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0</v>
      </c>
      <c r="I263" s="3">
        <v>2487063</v>
      </c>
      <c r="J263" s="3">
        <v>2477186</v>
      </c>
      <c r="K263" s="3">
        <v>2477186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1808721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247061</v>
      </c>
      <c r="AA263" s="4">
        <v>247061</v>
      </c>
      <c r="AB263" s="4">
        <v>247061</v>
      </c>
      <c r="AC263" s="4">
        <v>247059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1736005</v>
      </c>
      <c r="AK263" s="4">
        <v>1983066</v>
      </c>
      <c r="AL263" s="4">
        <v>2230127</v>
      </c>
      <c r="AM263" s="4">
        <v>2477186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1">
        <v>0</v>
      </c>
      <c r="I270" s="3">
        <v>11660105</v>
      </c>
      <c r="J270" s="3">
        <v>11626720</v>
      </c>
      <c r="K270" s="3">
        <v>11626720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9613787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1160446</v>
      </c>
      <c r="AA270" s="4">
        <v>1160446</v>
      </c>
      <c r="AB270" s="4">
        <v>1160446</v>
      </c>
      <c r="AC270" s="4">
        <v>1160446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8145382</v>
      </c>
      <c r="AK270" s="4">
        <v>9305828</v>
      </c>
      <c r="AL270" s="4">
        <v>10466274</v>
      </c>
      <c r="AM270" s="4">
        <v>11626720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0</v>
      </c>
      <c r="I315" s="3">
        <v>9656299</v>
      </c>
      <c r="J315" s="3">
        <v>9627929</v>
      </c>
      <c r="K315" s="3">
        <v>9627929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7964813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960901</v>
      </c>
      <c r="AA315" s="4">
        <v>960901</v>
      </c>
      <c r="AB315" s="4">
        <v>960901</v>
      </c>
      <c r="AC315" s="4">
        <v>960902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6745225</v>
      </c>
      <c r="AK315" s="4">
        <v>7706126</v>
      </c>
      <c r="AL315" s="4">
        <v>8667027</v>
      </c>
      <c r="AM315" s="4">
        <v>9627929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0</v>
      </c>
      <c r="I329" s="3">
        <f t="shared" si="0"/>
        <v>3350183279</v>
      </c>
      <c r="J329" s="3">
        <f t="shared" si="0"/>
        <v>3339028325</v>
      </c>
      <c r="K329" s="3">
        <f t="shared" si="0"/>
        <v>3339028325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2696031636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333159177</v>
      </c>
      <c r="AA329" s="3">
        <f t="shared" si="0"/>
        <v>333159177</v>
      </c>
      <c r="AB329" s="3">
        <f t="shared" si="0"/>
        <v>333159177</v>
      </c>
      <c r="AC329" s="3">
        <f t="shared" si="0"/>
        <v>333159024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2339550947</v>
      </c>
      <c r="AK329" s="3">
        <f t="shared" si="0"/>
        <v>2672710124</v>
      </c>
      <c r="AL329" s="3">
        <f t="shared" si="0"/>
        <v>3005869301</v>
      </c>
      <c r="AM329" s="3">
        <f t="shared" si="0"/>
        <v>3339028325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0" sqref="B2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716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Total'!D334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Total'!D334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28002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2236152</v>
      </c>
      <c r="C28" s="169">
        <v>2236152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5" t="str">
        <f>CONCATENATE("FY ",Notes!$B$1," Summary of State Aid Payments to School Districts")</f>
        <v>FY 2023 Summary of State Aid Payments to School Districts</v>
      </c>
      <c r="B1" s="226"/>
      <c r="C1" s="226"/>
      <c r="D1" s="226"/>
      <c r="E1" s="227"/>
      <c r="F1" s="70"/>
    </row>
    <row r="2" spans="1:25" ht="19.5" customHeight="1" x14ac:dyDescent="0.3">
      <c r="A2" s="72"/>
      <c r="B2" s="73" t="s">
        <v>789</v>
      </c>
      <c r="C2" s="228"/>
      <c r="D2" s="228"/>
      <c r="E2" s="229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0</v>
      </c>
      <c r="D10" s="91"/>
      <c r="E10" s="92"/>
      <c r="F10" s="93"/>
      <c r="G10" s="134"/>
      <c r="H10" s="137"/>
      <c r="I10" s="234" t="str">
        <f>CONCATENATE("FY ",Notes!$B$1," Budget for State Payments to School Districts by Month by Source")</f>
        <v>FY 2023 Budget for State Payments to School Districts by Month by Source</v>
      </c>
      <c r="J10" s="234"/>
      <c r="K10" s="234"/>
      <c r="L10" s="234"/>
      <c r="M10" s="234"/>
      <c r="N10" s="234"/>
      <c r="O10" s="234"/>
      <c r="P10" s="234"/>
      <c r="Q10" s="235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-9595463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6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3340982603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0" t="s">
        <v>709</v>
      </c>
      <c r="J13" s="230" t="str">
        <f>Data!$L$1</f>
        <v>Preschool State Aid (Code 3117)</v>
      </c>
      <c r="K13" s="230" t="str">
        <f>Data!M1</f>
        <v>Teacher Salary (Code 3204)</v>
      </c>
      <c r="L13" s="232" t="str">
        <f>Data!N1</f>
        <v>Early Intervention (Code 3216)</v>
      </c>
      <c r="M13" s="230" t="str">
        <f>Data!O1</f>
        <v>Professional Development (Code 3376)</v>
      </c>
      <c r="N13" s="230" t="str">
        <f>Data!P1</f>
        <v>Teacher Leadership (Code 3116)</v>
      </c>
      <c r="O13" s="232" t="s">
        <v>758</v>
      </c>
      <c r="P13" s="232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30"/>
      <c r="J14" s="230"/>
      <c r="K14" s="230"/>
      <c r="L14" s="232"/>
      <c r="M14" s="230"/>
      <c r="N14" s="230"/>
      <c r="O14" s="232"/>
      <c r="P14" s="232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31"/>
      <c r="J15" s="231"/>
      <c r="K15" s="231"/>
      <c r="L15" s="233"/>
      <c r="M15" s="231"/>
      <c r="N15" s="231"/>
      <c r="O15" s="233"/>
      <c r="P15" s="233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333159177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268859508</v>
      </c>
      <c r="P22" s="91">
        <f t="shared" si="1"/>
        <v>333159177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333159177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268859508</v>
      </c>
      <c r="P23" s="91">
        <f t="shared" si="1"/>
        <v>333159177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333159177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268859508</v>
      </c>
      <c r="P24" s="91">
        <f t="shared" si="1"/>
        <v>333159177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333159024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268859387</v>
      </c>
      <c r="P25" s="91">
        <f t="shared" si="1"/>
        <v>333159024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2696031667</v>
      </c>
      <c r="P26" s="95">
        <f>SUM(P16:P25)</f>
        <v>3339028325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3340982603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7" t="s">
        <v>796</v>
      </c>
      <c r="K33" s="237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8"/>
      <c r="K34" s="238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39"/>
      <c r="K35" s="239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2023-01-10T14:10:57Z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