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as\Desktop\"/>
    </mc:Choice>
  </mc:AlternateContent>
  <bookViews>
    <workbookView xWindow="0" yWindow="0" windowWidth="15360" windowHeight="8736"/>
  </bookViews>
  <sheets>
    <sheet name="Consortiu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C17" i="1" s="1"/>
  <c r="B12" i="1"/>
  <c r="B17" i="1" s="1"/>
  <c r="C12" i="1"/>
  <c r="G17" i="1"/>
  <c r="B23" i="1"/>
  <c r="C23" i="1"/>
  <c r="B24" i="1"/>
  <c r="B29" i="1" s="1"/>
  <c r="D29" i="1" s="1"/>
  <c r="C24" i="1"/>
  <c r="C29" i="1" s="1"/>
  <c r="G29" i="1"/>
  <c r="B36" i="1"/>
  <c r="F36" i="1"/>
  <c r="J36" i="1"/>
  <c r="J40" i="1" s="1"/>
  <c r="B37" i="1"/>
  <c r="B40" i="1" s="1"/>
  <c r="F37" i="1"/>
  <c r="J37" i="1"/>
  <c r="F40" i="1"/>
  <c r="C46" i="1"/>
  <c r="I47" i="1"/>
  <c r="F48" i="1"/>
  <c r="C49" i="1"/>
  <c r="K50" i="1"/>
  <c r="I51" i="1"/>
  <c r="B52" i="1"/>
  <c r="F46" i="1" s="1"/>
  <c r="E52" i="1"/>
  <c r="G52" i="1"/>
  <c r="H52" i="1"/>
  <c r="J52" i="1"/>
  <c r="B89" i="1"/>
  <c r="B97" i="1"/>
  <c r="B110" i="1"/>
  <c r="C105" i="1" s="1"/>
  <c r="E105" i="1" s="1"/>
  <c r="D17" i="1" l="1"/>
  <c r="M40" i="1"/>
  <c r="M41" i="1" s="1"/>
  <c r="D47" i="1"/>
  <c r="D52" i="1" s="1"/>
  <c r="C108" i="1"/>
  <c r="E108" i="1" s="1"/>
  <c r="C106" i="1"/>
  <c r="E106" i="1" s="1"/>
  <c r="C104" i="1"/>
  <c r="F51" i="1"/>
  <c r="I50" i="1"/>
  <c r="K49" i="1"/>
  <c r="C48" i="1"/>
  <c r="F47" i="1"/>
  <c r="F52" i="1" s="1"/>
  <c r="K46" i="1"/>
  <c r="C109" i="1"/>
  <c r="E109" i="1" s="1"/>
  <c r="C107" i="1"/>
  <c r="E107" i="1" s="1"/>
  <c r="C51" i="1"/>
  <c r="L51" i="1" s="1"/>
  <c r="F50" i="1"/>
  <c r="I49" i="1"/>
  <c r="K48" i="1"/>
  <c r="I46" i="1"/>
  <c r="L46" i="1" s="1"/>
  <c r="K51" i="1"/>
  <c r="C50" i="1"/>
  <c r="L50" i="1" s="1"/>
  <c r="F49" i="1"/>
  <c r="I48" i="1"/>
  <c r="K47" i="1"/>
  <c r="C47" i="1"/>
  <c r="K52" i="1" l="1"/>
  <c r="L47" i="1"/>
  <c r="C52" i="1"/>
  <c r="L52" i="1" s="1"/>
  <c r="I52" i="1"/>
  <c r="L49" i="1"/>
  <c r="L48" i="1"/>
  <c r="E104" i="1"/>
  <c r="C110" i="1"/>
  <c r="E110" i="1" s="1"/>
</calcChain>
</file>

<file path=xl/sharedStrings.xml><?xml version="1.0" encoding="utf-8"?>
<sst xmlns="http://schemas.openxmlformats.org/spreadsheetml/2006/main" count="191" uniqueCount="130">
  <si>
    <t>Total</t>
  </si>
  <si>
    <t>Ford CSD</t>
  </si>
  <si>
    <t>Fire CSD</t>
  </si>
  <si>
    <t>Wind CSD</t>
  </si>
  <si>
    <t>Air CSD</t>
  </si>
  <si>
    <t>Water CSD</t>
  </si>
  <si>
    <t>Yamaha CSD</t>
  </si>
  <si>
    <t>Total Due Fiscal Agent</t>
  </si>
  <si>
    <t>District's Portion of  Shared General Costs</t>
  </si>
  <si>
    <t>Students FTE Enrolled</t>
  </si>
  <si>
    <t>District</t>
  </si>
  <si>
    <t>Distribution of general costs to districts, based on total enrollment (FTE) of each district.</t>
  </si>
  <si>
    <t>Phone, clerical, etc. would not be allowable unless school administration was agreed to in a written contract.</t>
  </si>
  <si>
    <t>Also if other items that are allowable per the guidance were agreed to in a written contract, those would be added here.</t>
  </si>
  <si>
    <t>** - If the classroom only included students with IEPs, these costs would be included as shown above in the distribution of costs rather than here.</t>
  </si>
  <si>
    <t>Lawn/Snow Care</t>
  </si>
  <si>
    <t>Garbage</t>
  </si>
  <si>
    <t>Natural Gas</t>
  </si>
  <si>
    <t>Water/Sewer</t>
  </si>
  <si>
    <t>Electricity</t>
  </si>
  <si>
    <t>Technology/iPads provided to all students in the program *</t>
  </si>
  <si>
    <t>Supplies *</t>
  </si>
  <si>
    <t>Textbooks that did not require modification *</t>
  </si>
  <si>
    <t>Sp ed aid that is not IEP cost (from above) **</t>
  </si>
  <si>
    <t>General ed aide (calculated like sp ed aide above)</t>
  </si>
  <si>
    <t>Sp ed teacher that is not IEP cost (from above) **</t>
  </si>
  <si>
    <t>General ed teacher (calculated like sp ed teacher above)</t>
  </si>
  <si>
    <t>Shared General Costs if expressly permitted by signed agreement.</t>
  </si>
  <si>
    <t>Note that Ford had 2 students with IEPs and 3 students without IEPs, so they had 5 students served, but only 2 in special education.</t>
  </si>
  <si>
    <t>Note that Yamaha had 2 students leave and 2 new student come halfway through the quarter, so they had 5 students served but only 3 FTE.</t>
  </si>
  <si>
    <t>no IEP</t>
  </si>
  <si>
    <t>Meaghan</t>
  </si>
  <si>
    <t>Level III</t>
  </si>
  <si>
    <t>Dave</t>
  </si>
  <si>
    <t>JR</t>
  </si>
  <si>
    <t>Level II</t>
  </si>
  <si>
    <t>Brad</t>
  </si>
  <si>
    <t>Moe</t>
  </si>
  <si>
    <t>Hercules</t>
  </si>
  <si>
    <t>Level I</t>
  </si>
  <si>
    <t>Sally</t>
  </si>
  <si>
    <t>Conan</t>
  </si>
  <si>
    <t>Harry Tu</t>
  </si>
  <si>
    <t>Mary</t>
  </si>
  <si>
    <t>Ford CSD Student Listing</t>
  </si>
  <si>
    <t>Max</t>
  </si>
  <si>
    <t>Air CSD Student Listing</t>
  </si>
  <si>
    <t>Karla</t>
  </si>
  <si>
    <t>KC</t>
  </si>
  <si>
    <t>Harry</t>
  </si>
  <si>
    <t>QT</t>
  </si>
  <si>
    <t>George</t>
  </si>
  <si>
    <t>ASAP</t>
  </si>
  <si>
    <t>Jorge</t>
  </si>
  <si>
    <t>BP</t>
  </si>
  <si>
    <t>Missy P</t>
  </si>
  <si>
    <t>RO</t>
  </si>
  <si>
    <t>Water CSD Student Listing</t>
  </si>
  <si>
    <t>DT</t>
  </si>
  <si>
    <t>Fire CSD Student Listing</t>
  </si>
  <si>
    <t>Joe</t>
  </si>
  <si>
    <t>Bill</t>
  </si>
  <si>
    <t>Bob</t>
  </si>
  <si>
    <t>Larry</t>
  </si>
  <si>
    <t>Cruz</t>
  </si>
  <si>
    <t>Jim</t>
  </si>
  <si>
    <t>Jan</t>
  </si>
  <si>
    <t>Days Enrolled</t>
  </si>
  <si>
    <t>Wind CSD Student Listing</t>
  </si>
  <si>
    <t>Days enrolled</t>
  </si>
  <si>
    <t>Yamaha CSD Student Listing</t>
  </si>
  <si>
    <t>Students by District with Days Enrolled</t>
  </si>
  <si>
    <t>** - If the classroom were a mix of students with IEPs and those without, this column of costs would be included as shown below in general costs rather than here.</t>
  </si>
  <si>
    <t>Individualized costs are assigned to a specific student.</t>
  </si>
  <si>
    <t>Costs are calculated according to the number of students served for the number of days served (so FTE).</t>
  </si>
  <si>
    <t>District's share of sp ed teacher &amp; Aide costs that are Gen Ed/GPP and not charged to sp ed **</t>
  </si>
  <si>
    <t>District's Individualized Costs for Level III</t>
  </si>
  <si>
    <t>District's Portion of  Teacher &amp; Aide Costs for Level III</t>
  </si>
  <si>
    <t>Level III Students Enrolled</t>
  </si>
  <si>
    <t>District's Individualized Costs for Level II</t>
  </si>
  <si>
    <t>District's Portion of  Teacher &amp; Aide Costs for Level II</t>
  </si>
  <si>
    <t>Level II Students Enrolled</t>
  </si>
  <si>
    <t>District's Individualized Costs for Level I</t>
  </si>
  <si>
    <t>District's Portion of  Teacher &amp; Aide Costs for Level I</t>
  </si>
  <si>
    <t>Level I Students Enrolled</t>
  </si>
  <si>
    <t>Distribution of costs to districts; Includes those allowable from special education funding and those that must be general purpose/GPP funding.</t>
  </si>
  <si>
    <t>List here other individualized costs from each student's IEP, such as modified textbooks, assistive technology, etc.</t>
  </si>
  <si>
    <t>Dental</t>
  </si>
  <si>
    <t>Health</t>
  </si>
  <si>
    <t>IPERS</t>
  </si>
  <si>
    <t>FICA</t>
  </si>
  <si>
    <t>Salary</t>
  </si>
  <si>
    <t>Cratchit</t>
  </si>
  <si>
    <t>B Cruz</t>
  </si>
  <si>
    <t>Jessy R</t>
  </si>
  <si>
    <t>J Choice</t>
  </si>
  <si>
    <t>Student 3 District</t>
  </si>
  <si>
    <t>Student 3 Name</t>
  </si>
  <si>
    <t>Student 3 Health Associate Name</t>
  </si>
  <si>
    <t>Student 2 District</t>
  </si>
  <si>
    <t>Student 2 Name</t>
  </si>
  <si>
    <t>Student 2 Associate Name</t>
  </si>
  <si>
    <t>Student 1 District</t>
  </si>
  <si>
    <t>Student 1 Name</t>
  </si>
  <si>
    <t>Student 1 Associate Name</t>
  </si>
  <si>
    <t>Individualized Costs by Student</t>
  </si>
  <si>
    <t>In our example, both associates support instruction and services for an equal mix of students from each level.</t>
  </si>
  <si>
    <t>This is gen ed</t>
  </si>
  <si>
    <t>This is sp ed</t>
  </si>
  <si>
    <t>This section gives the names/titles of the aides/associates.</t>
  </si>
  <si>
    <t>Group Life</t>
  </si>
  <si>
    <t>Vision</t>
  </si>
  <si>
    <t>Portion of Total providing support to instruction to IEP students that is not specified as requiring modification on the IEP</t>
  </si>
  <si>
    <t>Portion of Total providing support to IEP instruction and services not individualized</t>
  </si>
  <si>
    <t>Associate 2 Name</t>
  </si>
  <si>
    <t>Associate 1 Name</t>
  </si>
  <si>
    <t>CLASSROOM AIDES WHO ARE NOT AN INDIVIDUAL COST PER IEPS</t>
  </si>
  <si>
    <t>In our example, both teachers teach an equal mix of students from each level.</t>
  </si>
  <si>
    <t>This section gives the names/titles of the teachers.</t>
  </si>
  <si>
    <t>Portion of Total providing instruction to IEP students that is not specified as requiring modification on the IEP</t>
  </si>
  <si>
    <t>Portion of Total providing IEP instruction and services</t>
  </si>
  <si>
    <t>Teacher 2 Name</t>
  </si>
  <si>
    <t>Teacher 1 Name</t>
  </si>
  <si>
    <t>TEACHERS</t>
  </si>
  <si>
    <t>Calculating Special Education Costs</t>
  </si>
  <si>
    <t>A larger consortium might have to use multiple spreadsheets in one workbook and then link together to get to final billings.</t>
  </si>
  <si>
    <t>Fiscal Agent:  Air CSD</t>
  </si>
  <si>
    <t>Quarterly Billing</t>
  </si>
  <si>
    <t>Cherry Special Education Consortium</t>
  </si>
  <si>
    <t>CONSORTIUM, between district billings (not applicable to a private providers billing)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</si>
</sst>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3" xfId="0" applyBorder="1"/>
    <xf numFmtId="0" fontId="0" fillId="0" borderId="4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0" fillId="0" borderId="0" xfId="0" applyNumberFormat="1"/>
    <xf numFmtId="0" fontId="2" fillId="0" borderId="0" xfId="0" applyFont="1"/>
    <xf numFmtId="4" fontId="0" fillId="0" borderId="0" xfId="0" applyNumberFormat="1" applyBorder="1"/>
    <xf numFmtId="0" fontId="0" fillId="0" borderId="0" xfId="0" applyBorder="1"/>
    <xf numFmtId="0" fontId="0" fillId="0" borderId="8" xfId="0" applyBorder="1" applyAlignment="1">
      <alignment wrapText="1"/>
    </xf>
    <xf numFmtId="4" fontId="0" fillId="0" borderId="12" xfId="0" applyNumberFormat="1" applyBorder="1"/>
    <xf numFmtId="4" fontId="0" fillId="0" borderId="13" xfId="0" applyNumberFormat="1" applyBorder="1"/>
    <xf numFmtId="0" fontId="0" fillId="0" borderId="8" xfId="0" applyNumberFormat="1" applyBorder="1" applyAlignment="1">
      <alignment wrapText="1"/>
    </xf>
    <xf numFmtId="4" fontId="0" fillId="0" borderId="14" xfId="0" applyNumberFormat="1" applyBorder="1"/>
    <xf numFmtId="0" fontId="0" fillId="0" borderId="15" xfId="0" applyBorder="1" applyAlignment="1">
      <alignment wrapText="1"/>
    </xf>
    <xf numFmtId="0" fontId="2" fillId="0" borderId="0" xfId="0" applyFont="1" applyBorder="1"/>
    <xf numFmtId="3" fontId="0" fillId="0" borderId="6" xfId="0" applyNumberFormat="1" applyBorder="1"/>
    <xf numFmtId="0" fontId="1" fillId="0" borderId="0" xfId="0" applyFont="1"/>
    <xf numFmtId="0" fontId="0" fillId="0" borderId="0" xfId="0" applyAlignment="1">
      <alignment horizontal="center" wrapText="1"/>
    </xf>
    <xf numFmtId="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4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tabSelected="1" workbookViewId="0"/>
  </sheetViews>
  <sheetFormatPr defaultRowHeight="14.4" x14ac:dyDescent="0.3"/>
  <cols>
    <col min="1" max="1" width="19.109375" customWidth="1"/>
    <col min="2" max="3" width="10.109375" bestFit="1" customWidth="1"/>
    <col min="4" max="5" width="14.33203125" customWidth="1"/>
    <col min="6" max="6" width="21.33203125" customWidth="1"/>
    <col min="7" max="7" width="13.44140625" customWidth="1"/>
    <col min="10" max="10" width="15.44140625" customWidth="1"/>
    <col min="11" max="13" width="10.109375" bestFit="1" customWidth="1"/>
  </cols>
  <sheetData>
    <row r="1" spans="1:6" x14ac:dyDescent="0.3">
      <c r="A1" s="15" t="s">
        <v>129</v>
      </c>
    </row>
    <row r="3" spans="1:6" x14ac:dyDescent="0.3">
      <c r="A3" t="s">
        <v>128</v>
      </c>
    </row>
    <row r="4" spans="1:6" x14ac:dyDescent="0.3">
      <c r="A4" s="15" t="s">
        <v>127</v>
      </c>
    </row>
    <row r="5" spans="1:6" x14ac:dyDescent="0.3">
      <c r="A5" t="s">
        <v>126</v>
      </c>
    </row>
    <row r="6" spans="1:6" x14ac:dyDescent="0.3">
      <c r="A6" t="s">
        <v>125</v>
      </c>
    </row>
    <row r="8" spans="1:6" ht="15" thickBot="1" x14ac:dyDescent="0.35">
      <c r="A8" s="15" t="s">
        <v>124</v>
      </c>
    </row>
    <row r="9" spans="1:6" s="27" customFormat="1" ht="72" x14ac:dyDescent="0.3">
      <c r="A9" s="36" t="s">
        <v>123</v>
      </c>
      <c r="B9" s="12" t="s">
        <v>122</v>
      </c>
      <c r="C9" s="12" t="s">
        <v>121</v>
      </c>
      <c r="D9" s="11" t="s">
        <v>0</v>
      </c>
      <c r="E9" s="11" t="s">
        <v>120</v>
      </c>
      <c r="F9" s="11" t="s">
        <v>119</v>
      </c>
    </row>
    <row r="10" spans="1:6" x14ac:dyDescent="0.3">
      <c r="A10" s="10" t="s">
        <v>91</v>
      </c>
      <c r="B10" s="8">
        <v>15000</v>
      </c>
      <c r="C10" s="8">
        <v>30000</v>
      </c>
      <c r="D10" s="20"/>
      <c r="E10" s="20"/>
      <c r="F10" s="20"/>
    </row>
    <row r="11" spans="1:6" x14ac:dyDescent="0.3">
      <c r="A11" s="10" t="s">
        <v>90</v>
      </c>
      <c r="B11" s="8">
        <f>B10*0.0765</f>
        <v>1147.5</v>
      </c>
      <c r="C11" s="8">
        <f>C10*0.0765</f>
        <v>2295</v>
      </c>
      <c r="D11" s="20"/>
      <c r="E11" s="20"/>
      <c r="F11" s="20"/>
    </row>
    <row r="12" spans="1:6" x14ac:dyDescent="0.3">
      <c r="A12" s="10" t="s">
        <v>89</v>
      </c>
      <c r="B12" s="8">
        <f>B10*0.0575</f>
        <v>862.5</v>
      </c>
      <c r="C12" s="8">
        <f>C10*0.0575</f>
        <v>1725</v>
      </c>
      <c r="D12" s="20"/>
      <c r="E12" s="20"/>
      <c r="F12" s="20"/>
    </row>
    <row r="13" spans="1:6" x14ac:dyDescent="0.3">
      <c r="A13" s="10" t="s">
        <v>88</v>
      </c>
      <c r="B13" s="8">
        <v>650</v>
      </c>
      <c r="C13" s="8">
        <v>650</v>
      </c>
      <c r="D13" s="20"/>
      <c r="E13" s="20"/>
      <c r="F13" s="20"/>
    </row>
    <row r="14" spans="1:6" x14ac:dyDescent="0.3">
      <c r="A14" s="10" t="s">
        <v>111</v>
      </c>
      <c r="B14" s="8">
        <v>50</v>
      </c>
      <c r="C14" s="8">
        <v>50</v>
      </c>
      <c r="D14" s="20"/>
      <c r="E14" s="20"/>
      <c r="F14" s="20"/>
    </row>
    <row r="15" spans="1:6" x14ac:dyDescent="0.3">
      <c r="A15" s="10" t="s">
        <v>110</v>
      </c>
      <c r="B15" s="8">
        <v>100</v>
      </c>
      <c r="C15" s="8">
        <v>100</v>
      </c>
      <c r="D15" s="20"/>
      <c r="E15" s="20"/>
      <c r="F15" s="20"/>
    </row>
    <row r="16" spans="1:6" x14ac:dyDescent="0.3">
      <c r="A16" s="10" t="s">
        <v>87</v>
      </c>
      <c r="B16" s="8">
        <v>20</v>
      </c>
      <c r="C16" s="8">
        <v>20</v>
      </c>
      <c r="D16" s="20"/>
      <c r="E16" s="20"/>
      <c r="F16" s="20"/>
    </row>
    <row r="17" spans="1:7" ht="15" thickBot="1" x14ac:dyDescent="0.35">
      <c r="A17" s="5" t="s">
        <v>0</v>
      </c>
      <c r="B17" s="3">
        <f>B10+B11+B12+B13+B14+B15+B16</f>
        <v>17830</v>
      </c>
      <c r="C17" s="3">
        <f>C10+C11+C12+C13+C14+C15+C16</f>
        <v>34840</v>
      </c>
      <c r="D17" s="37">
        <f>B17+C17</f>
        <v>52670</v>
      </c>
      <c r="E17" s="37">
        <v>35113</v>
      </c>
      <c r="F17" s="37">
        <v>17557</v>
      </c>
      <c r="G17" s="14">
        <f>E17+F17</f>
        <v>52670</v>
      </c>
    </row>
    <row r="18" spans="1:7" x14ac:dyDescent="0.3">
      <c r="A18" t="s">
        <v>118</v>
      </c>
      <c r="B18" s="16"/>
      <c r="C18" s="16"/>
      <c r="D18" s="16"/>
      <c r="E18" s="16" t="s">
        <v>108</v>
      </c>
      <c r="F18" s="16" t="s">
        <v>107</v>
      </c>
    </row>
    <row r="19" spans="1:7" x14ac:dyDescent="0.3">
      <c r="A19" t="s">
        <v>117</v>
      </c>
      <c r="B19" s="16"/>
      <c r="C19" s="16"/>
      <c r="D19" s="16"/>
    </row>
    <row r="20" spans="1:7" ht="15" thickBot="1" x14ac:dyDescent="0.35">
      <c r="B20" s="16"/>
      <c r="C20" s="16"/>
      <c r="D20" s="16"/>
    </row>
    <row r="21" spans="1:7" s="27" customFormat="1" ht="86.4" x14ac:dyDescent="0.3">
      <c r="A21" s="36" t="s">
        <v>116</v>
      </c>
      <c r="B21" s="12" t="s">
        <v>115</v>
      </c>
      <c r="C21" s="12" t="s">
        <v>114</v>
      </c>
      <c r="D21" s="11" t="s">
        <v>0</v>
      </c>
      <c r="E21" s="11" t="s">
        <v>113</v>
      </c>
      <c r="F21" s="11" t="s">
        <v>112</v>
      </c>
    </row>
    <row r="22" spans="1:7" x14ac:dyDescent="0.3">
      <c r="A22" s="10" t="s">
        <v>91</v>
      </c>
      <c r="B22" s="8">
        <v>15000</v>
      </c>
      <c r="C22" s="8">
        <v>12000</v>
      </c>
      <c r="D22" s="20"/>
      <c r="E22" s="20"/>
      <c r="F22" s="20"/>
    </row>
    <row r="23" spans="1:7" x14ac:dyDescent="0.3">
      <c r="A23" s="10" t="s">
        <v>90</v>
      </c>
      <c r="B23" s="8">
        <f>B22*0.0765</f>
        <v>1147.5</v>
      </c>
      <c r="C23" s="8">
        <f>C22*0.0765</f>
        <v>918</v>
      </c>
      <c r="D23" s="20"/>
      <c r="E23" s="20"/>
      <c r="F23" s="20"/>
    </row>
    <row r="24" spans="1:7" x14ac:dyDescent="0.3">
      <c r="A24" s="10" t="s">
        <v>89</v>
      </c>
      <c r="B24" s="8">
        <f>B22*0.0575</f>
        <v>862.5</v>
      </c>
      <c r="C24" s="8">
        <f>C22*0.0575</f>
        <v>690</v>
      </c>
      <c r="D24" s="20"/>
      <c r="E24" s="20"/>
      <c r="F24" s="20"/>
    </row>
    <row r="25" spans="1:7" x14ac:dyDescent="0.3">
      <c r="A25" s="10" t="s">
        <v>88</v>
      </c>
      <c r="B25" s="8">
        <v>650</v>
      </c>
      <c r="C25" s="8">
        <v>650</v>
      </c>
      <c r="D25" s="20"/>
      <c r="E25" s="20"/>
      <c r="F25" s="20"/>
    </row>
    <row r="26" spans="1:7" x14ac:dyDescent="0.3">
      <c r="A26" s="10" t="s">
        <v>111</v>
      </c>
      <c r="B26" s="8">
        <v>50</v>
      </c>
      <c r="C26" s="8">
        <v>50</v>
      </c>
      <c r="D26" s="20"/>
      <c r="E26" s="20"/>
      <c r="F26" s="20"/>
    </row>
    <row r="27" spans="1:7" x14ac:dyDescent="0.3">
      <c r="A27" s="10" t="s">
        <v>110</v>
      </c>
      <c r="B27" s="8">
        <v>100</v>
      </c>
      <c r="C27" s="8">
        <v>100</v>
      </c>
      <c r="D27" s="20"/>
      <c r="E27" s="20"/>
      <c r="F27" s="20"/>
    </row>
    <row r="28" spans="1:7" x14ac:dyDescent="0.3">
      <c r="A28" s="10" t="s">
        <v>87</v>
      </c>
      <c r="B28" s="8">
        <v>20</v>
      </c>
      <c r="C28" s="8">
        <v>20</v>
      </c>
      <c r="D28" s="20"/>
      <c r="E28" s="20"/>
      <c r="F28" s="20"/>
    </row>
    <row r="29" spans="1:7" ht="15" thickBot="1" x14ac:dyDescent="0.35">
      <c r="A29" s="5" t="s">
        <v>0</v>
      </c>
      <c r="B29" s="3">
        <f>B22+B23+B24+B25+B26+B27+B28</f>
        <v>17830</v>
      </c>
      <c r="C29" s="3">
        <f>C22+C23+C24+C25+C26+C27+C28</f>
        <v>14428</v>
      </c>
      <c r="D29" s="37">
        <f>B29+C29</f>
        <v>32258</v>
      </c>
      <c r="E29" s="37">
        <v>21505</v>
      </c>
      <c r="F29" s="37">
        <v>10753</v>
      </c>
      <c r="G29" s="14">
        <f>E29+F29</f>
        <v>32258</v>
      </c>
    </row>
    <row r="30" spans="1:7" x14ac:dyDescent="0.3">
      <c r="A30" t="s">
        <v>109</v>
      </c>
      <c r="B30" s="16"/>
      <c r="C30" s="16"/>
      <c r="D30" s="16"/>
      <c r="E30" s="16" t="s">
        <v>108</v>
      </c>
      <c r="F30" s="16" t="s">
        <v>107</v>
      </c>
    </row>
    <row r="31" spans="1:7" x14ac:dyDescent="0.3">
      <c r="A31" t="s">
        <v>106</v>
      </c>
      <c r="B31" s="16"/>
      <c r="C31" s="16"/>
      <c r="D31" s="16"/>
    </row>
    <row r="32" spans="1:7" ht="15" thickBot="1" x14ac:dyDescent="0.35"/>
    <row r="33" spans="1:15" s="27" customFormat="1" ht="43.2" x14ac:dyDescent="0.3">
      <c r="A33" s="36" t="s">
        <v>105</v>
      </c>
      <c r="B33" s="12" t="s">
        <v>104</v>
      </c>
      <c r="C33" s="12" t="s">
        <v>103</v>
      </c>
      <c r="D33" s="12" t="s">
        <v>102</v>
      </c>
      <c r="E33" s="12"/>
      <c r="F33" s="12" t="s">
        <v>101</v>
      </c>
      <c r="G33" s="12" t="s">
        <v>100</v>
      </c>
      <c r="H33" s="12" t="s">
        <v>99</v>
      </c>
      <c r="I33" s="12"/>
      <c r="J33" s="12" t="s">
        <v>98</v>
      </c>
      <c r="K33" s="12" t="s">
        <v>97</v>
      </c>
      <c r="L33" s="11" t="s">
        <v>96</v>
      </c>
    </row>
    <row r="34" spans="1:15" s="27" customFormat="1" x14ac:dyDescent="0.3">
      <c r="A34" s="35"/>
      <c r="B34" s="34" t="s">
        <v>95</v>
      </c>
      <c r="C34" s="33" t="s">
        <v>55</v>
      </c>
      <c r="D34" s="33" t="s">
        <v>5</v>
      </c>
      <c r="E34" s="33"/>
      <c r="F34" s="33" t="s">
        <v>94</v>
      </c>
      <c r="G34" s="33" t="s">
        <v>93</v>
      </c>
      <c r="H34" s="33" t="s">
        <v>2</v>
      </c>
      <c r="I34" s="33"/>
      <c r="J34" s="33" t="s">
        <v>92</v>
      </c>
      <c r="K34" s="33" t="s">
        <v>33</v>
      </c>
      <c r="L34" s="32" t="s">
        <v>4</v>
      </c>
    </row>
    <row r="35" spans="1:15" x14ac:dyDescent="0.3">
      <c r="A35" s="10" t="s">
        <v>91</v>
      </c>
      <c r="B35" s="8">
        <v>15000</v>
      </c>
      <c r="C35" s="17"/>
      <c r="D35" s="17"/>
      <c r="E35" s="17"/>
      <c r="F35" s="8">
        <v>10000</v>
      </c>
      <c r="G35" s="17"/>
      <c r="H35" s="17"/>
      <c r="I35" s="17"/>
      <c r="J35" s="8">
        <v>40000</v>
      </c>
      <c r="K35" s="17"/>
      <c r="L35" s="31"/>
    </row>
    <row r="36" spans="1:15" x14ac:dyDescent="0.3">
      <c r="A36" s="10" t="s">
        <v>90</v>
      </c>
      <c r="B36" s="8">
        <f>B35*0.0765</f>
        <v>1147.5</v>
      </c>
      <c r="C36" s="17"/>
      <c r="D36" s="17"/>
      <c r="E36" s="17"/>
      <c r="F36" s="8">
        <f>F35*0.0765</f>
        <v>765</v>
      </c>
      <c r="G36" s="17"/>
      <c r="H36" s="17"/>
      <c r="I36" s="17"/>
      <c r="J36" s="8">
        <f>J35*0.0765</f>
        <v>3060</v>
      </c>
      <c r="K36" s="17"/>
      <c r="L36" s="31"/>
    </row>
    <row r="37" spans="1:15" x14ac:dyDescent="0.3">
      <c r="A37" s="10" t="s">
        <v>89</v>
      </c>
      <c r="B37" s="8">
        <f>B35*0.0575</f>
        <v>862.5</v>
      </c>
      <c r="C37" s="17"/>
      <c r="D37" s="17"/>
      <c r="E37" s="17"/>
      <c r="F37" s="8">
        <f>F35*0.0575</f>
        <v>575</v>
      </c>
      <c r="G37" s="17"/>
      <c r="H37" s="17"/>
      <c r="I37" s="17"/>
      <c r="J37" s="8">
        <f>J35*0.0575</f>
        <v>2300</v>
      </c>
      <c r="K37" s="17"/>
      <c r="L37" s="31"/>
    </row>
    <row r="38" spans="1:15" x14ac:dyDescent="0.3">
      <c r="A38" s="10" t="s">
        <v>88</v>
      </c>
      <c r="B38" s="8">
        <v>650</v>
      </c>
      <c r="C38" s="17"/>
      <c r="D38" s="17"/>
      <c r="E38" s="17"/>
      <c r="F38" s="8">
        <v>650</v>
      </c>
      <c r="G38" s="17"/>
      <c r="H38" s="17"/>
      <c r="I38" s="17"/>
      <c r="J38" s="8">
        <v>650</v>
      </c>
      <c r="K38" s="17"/>
      <c r="L38" s="31"/>
    </row>
    <row r="39" spans="1:15" x14ac:dyDescent="0.3">
      <c r="A39" s="10" t="s">
        <v>87</v>
      </c>
      <c r="B39" s="8">
        <v>20</v>
      </c>
      <c r="C39" s="17"/>
      <c r="D39" s="17"/>
      <c r="E39" s="17"/>
      <c r="F39" s="8">
        <v>20</v>
      </c>
      <c r="G39" s="17"/>
      <c r="H39" s="17"/>
      <c r="I39" s="17"/>
      <c r="J39" s="8">
        <v>20</v>
      </c>
      <c r="K39" s="17"/>
      <c r="L39" s="31"/>
    </row>
    <row r="40" spans="1:15" ht="15" thickBot="1" x14ac:dyDescent="0.35">
      <c r="A40" s="5" t="s">
        <v>0</v>
      </c>
      <c r="B40" s="3">
        <f>B35+B36+B37+B38+B39</f>
        <v>17680</v>
      </c>
      <c r="C40" s="30"/>
      <c r="D40" s="30"/>
      <c r="E40" s="30"/>
      <c r="F40" s="3">
        <f>F35+F36+F37+F38+F39</f>
        <v>12010</v>
      </c>
      <c r="G40" s="30"/>
      <c r="H40" s="30"/>
      <c r="I40" s="30"/>
      <c r="J40" s="3">
        <f>J35+J36+J37+J38+J39</f>
        <v>46030</v>
      </c>
      <c r="K40" s="30"/>
      <c r="L40" s="29"/>
      <c r="M40" s="28">
        <f>B40+F40+J40</f>
        <v>75720</v>
      </c>
    </row>
    <row r="41" spans="1:15" x14ac:dyDescent="0.3">
      <c r="A41" t="s">
        <v>86</v>
      </c>
      <c r="M41" s="14">
        <f>G17+G29+M40</f>
        <v>160648</v>
      </c>
    </row>
    <row r="42" spans="1:15" x14ac:dyDescent="0.3">
      <c r="M42" s="14"/>
    </row>
    <row r="43" spans="1:15" x14ac:dyDescent="0.3">
      <c r="M43" s="14"/>
    </row>
    <row r="44" spans="1:15" ht="15" thickBot="1" x14ac:dyDescent="0.35">
      <c r="A44" s="15" t="s">
        <v>85</v>
      </c>
      <c r="M44" s="14"/>
    </row>
    <row r="45" spans="1:15" s="27" customFormat="1" ht="144" x14ac:dyDescent="0.3">
      <c r="A45" s="13" t="s">
        <v>10</v>
      </c>
      <c r="B45" s="12" t="s">
        <v>84</v>
      </c>
      <c r="C45" s="12" t="s">
        <v>83</v>
      </c>
      <c r="D45" s="12" t="s">
        <v>82</v>
      </c>
      <c r="E45" s="12" t="s">
        <v>81</v>
      </c>
      <c r="F45" s="12" t="s">
        <v>80</v>
      </c>
      <c r="G45" s="12" t="s">
        <v>79</v>
      </c>
      <c r="H45" s="12" t="s">
        <v>78</v>
      </c>
      <c r="I45" s="12" t="s">
        <v>77</v>
      </c>
      <c r="J45" s="12" t="s">
        <v>76</v>
      </c>
      <c r="K45" s="12" t="s">
        <v>75</v>
      </c>
      <c r="L45" s="11" t="s">
        <v>7</v>
      </c>
    </row>
    <row r="46" spans="1:15" x14ac:dyDescent="0.3">
      <c r="A46" s="10" t="s">
        <v>6</v>
      </c>
      <c r="B46" s="9">
        <v>3</v>
      </c>
      <c r="C46" s="8">
        <f>B46/($B$52+$E$52+$H$52)*($E$17+$E$29)</f>
        <v>6290.8888888888887</v>
      </c>
      <c r="D46" s="8"/>
      <c r="E46" s="25">
        <v>1</v>
      </c>
      <c r="F46" s="8">
        <f>E46/($B$52+$E$52+$H$52)*($E$17+$E$29)</f>
        <v>2096.962962962963</v>
      </c>
      <c r="G46" s="7"/>
      <c r="H46" s="25">
        <v>1</v>
      </c>
      <c r="I46" s="8">
        <f>H46/($B$52+$E$52+$H$52)*($E$17+$E$29)</f>
        <v>2096.962962962963</v>
      </c>
      <c r="J46" s="7"/>
      <c r="K46" s="8">
        <f>(B46+E46+H46)/($B$52+$E$52+$H$52)*($F$17+$F$29)</f>
        <v>5242.5925925925922</v>
      </c>
      <c r="L46" s="6">
        <f>C46+D46+F46+G46+I46+J46</f>
        <v>10484.814814814816</v>
      </c>
      <c r="O46" s="26"/>
    </row>
    <row r="47" spans="1:15" x14ac:dyDescent="0.3">
      <c r="A47" s="10" t="s">
        <v>5</v>
      </c>
      <c r="B47" s="9">
        <v>2</v>
      </c>
      <c r="C47" s="8">
        <f>B47/($B$52+$E$52+$H$52)*($E$17+$E$29)</f>
        <v>4193.9259259259261</v>
      </c>
      <c r="D47" s="8">
        <f>B40</f>
        <v>17680</v>
      </c>
      <c r="E47" s="25">
        <v>0</v>
      </c>
      <c r="F47" s="8">
        <f>E47/($B$52+$E$52+$H$52)*($E$17+$E$29)</f>
        <v>0</v>
      </c>
      <c r="G47" s="7"/>
      <c r="H47" s="25">
        <v>2</v>
      </c>
      <c r="I47" s="8">
        <f>H47/($B$52+$E$52+$H$52)*($E$17+$E$29)</f>
        <v>4193.9259259259261</v>
      </c>
      <c r="J47" s="7"/>
      <c r="K47" s="8">
        <f>(B47+E47+H47)/($B$52+$E$52+$H$52)*($F$17+$F$29)</f>
        <v>4194.0740740740739</v>
      </c>
      <c r="L47" s="6">
        <f>C47+D47+F47+G47+I47+J47</f>
        <v>26067.851851851854</v>
      </c>
    </row>
    <row r="48" spans="1:15" x14ac:dyDescent="0.3">
      <c r="A48" s="10" t="s">
        <v>4</v>
      </c>
      <c r="B48" s="9">
        <v>3</v>
      </c>
      <c r="C48" s="8">
        <f>B48/($B$52+$E$52+$H$52)*($E$17+$E$29)</f>
        <v>6290.8888888888887</v>
      </c>
      <c r="D48" s="8"/>
      <c r="E48" s="25">
        <v>2</v>
      </c>
      <c r="F48" s="8">
        <f>E48/($B$52+$E$52+$H$52)*($E$17+$E$29)</f>
        <v>4193.9259259259261</v>
      </c>
      <c r="G48" s="7"/>
      <c r="H48" s="25">
        <v>1</v>
      </c>
      <c r="I48" s="8">
        <f>H48/($B$52+$E$52+$H$52)*($E$17+$E$29)</f>
        <v>2096.962962962963</v>
      </c>
      <c r="J48" s="7">
        <v>46030</v>
      </c>
      <c r="K48" s="8">
        <f>(B48+E48+H48)/($B$52+$E$52+$H$52)*($F$17+$F$29)</f>
        <v>6291.1111111111104</v>
      </c>
      <c r="L48" s="6">
        <f>C48+D48+F48+G48+I48+J48</f>
        <v>58611.777777777781</v>
      </c>
    </row>
    <row r="49" spans="1:12" x14ac:dyDescent="0.3">
      <c r="A49" s="10" t="s">
        <v>3</v>
      </c>
      <c r="B49" s="9">
        <v>1</v>
      </c>
      <c r="C49" s="8">
        <f>B49/($B$52+$E$52+$H$52)*($E$17+$E$29)</f>
        <v>2096.962962962963</v>
      </c>
      <c r="D49" s="8"/>
      <c r="E49" s="25">
        <v>2</v>
      </c>
      <c r="F49" s="8">
        <f>E49/($B$52+$E$52+$H$52)*($E$17+$E$29)</f>
        <v>4193.9259259259261</v>
      </c>
      <c r="G49" s="7"/>
      <c r="H49" s="25">
        <v>0</v>
      </c>
      <c r="I49" s="8">
        <f>H49/($B$52+$E$52+$H$52)*($E$17+$E$29)</f>
        <v>0</v>
      </c>
      <c r="J49" s="7"/>
      <c r="K49" s="8">
        <f>(B49+E49+H49)/($B$52+$E$52+$H$52)*($F$17+$F$29)</f>
        <v>3145.5555555555552</v>
      </c>
      <c r="L49" s="6">
        <f>C49+D49+F49+G49+I49+J49</f>
        <v>6290.8888888888887</v>
      </c>
    </row>
    <row r="50" spans="1:12" x14ac:dyDescent="0.3">
      <c r="A50" s="10" t="s">
        <v>2</v>
      </c>
      <c r="B50" s="9">
        <v>2</v>
      </c>
      <c r="C50" s="8">
        <f>B50/($B$52+$E$52+$H$52)*($E$17+$E$29)</f>
        <v>4193.9259259259261</v>
      </c>
      <c r="D50" s="8"/>
      <c r="E50" s="25">
        <v>4</v>
      </c>
      <c r="F50" s="8">
        <f>E50/($B$52+$E$52+$H$52)*($E$17+$E$29)</f>
        <v>8387.8518518518522</v>
      </c>
      <c r="G50" s="7">
        <v>12010</v>
      </c>
      <c r="H50" s="25">
        <v>1</v>
      </c>
      <c r="I50" s="8">
        <f>H50/($B$52+$E$52+$H$52)*($E$17+$E$29)</f>
        <v>2096.962962962963</v>
      </c>
      <c r="J50" s="7"/>
      <c r="K50" s="8">
        <f>(B50+E50+H50)/($B$52+$E$52+$H$52)*($F$17+$F$29)</f>
        <v>7339.6296296296296</v>
      </c>
      <c r="L50" s="6">
        <f>C50+D50+F50+G50+I50+J50</f>
        <v>26688.740740740741</v>
      </c>
    </row>
    <row r="51" spans="1:12" x14ac:dyDescent="0.3">
      <c r="A51" s="10" t="s">
        <v>1</v>
      </c>
      <c r="B51" s="9">
        <v>2</v>
      </c>
      <c r="C51" s="8">
        <f>B51/($B$52+$E$52+$H$52)*($E$17+$E$29)</f>
        <v>4193.9259259259261</v>
      </c>
      <c r="D51" s="8"/>
      <c r="E51" s="25">
        <v>0</v>
      </c>
      <c r="F51" s="8">
        <f>E51/($B$52+$E$52+$H$52)*($E$17+$E$29)</f>
        <v>0</v>
      </c>
      <c r="G51" s="7"/>
      <c r="H51" s="25">
        <v>0</v>
      </c>
      <c r="I51" s="8">
        <f>H51/($B$52+$E$52+$H$52)*($E$17+$E$29)</f>
        <v>0</v>
      </c>
      <c r="J51" s="7"/>
      <c r="K51" s="8">
        <f>(B51+E51+H51)/($B$52+$E$52+$H$52)*($F$17+$F$29)</f>
        <v>2097.037037037037</v>
      </c>
      <c r="L51" s="6">
        <f>C51+D51+F51+G51+I51+J51</f>
        <v>4193.9259259259261</v>
      </c>
    </row>
    <row r="52" spans="1:12" ht="15" thickBot="1" x14ac:dyDescent="0.35">
      <c r="A52" s="5" t="s">
        <v>0</v>
      </c>
      <c r="B52" s="4">
        <f>B46+B47+B48+B49+B50+B51</f>
        <v>13</v>
      </c>
      <c r="C52" s="3">
        <f>C46+C47+C48+C49+C50+C51</f>
        <v>27260.518518518518</v>
      </c>
      <c r="D52" s="3">
        <f>D46+D47+D48+D49+D50+D51</f>
        <v>17680</v>
      </c>
      <c r="E52" s="4">
        <f>E46+E47+E48+E49+E50+E51</f>
        <v>9</v>
      </c>
      <c r="F52" s="3">
        <f>F46+F47+F48+F49+F50+F51</f>
        <v>18872.666666666664</v>
      </c>
      <c r="G52" s="3">
        <f>G46+G47+G48+G49+G50+G51</f>
        <v>12010</v>
      </c>
      <c r="H52" s="4">
        <f>H46+H47+H48+H49+H50+H51</f>
        <v>5</v>
      </c>
      <c r="I52" s="3">
        <f>I46+I47+I48+I49+I50+I51</f>
        <v>10484.814814814816</v>
      </c>
      <c r="J52" s="2">
        <f>J46+J47+J48+J49+J50+J51</f>
        <v>46030</v>
      </c>
      <c r="K52" s="2">
        <f>K46+K47+K48+K49+K50+K51</f>
        <v>28310</v>
      </c>
      <c r="L52" s="1">
        <f>C52+D52+F52+G52+I52+J52+K52</f>
        <v>160648</v>
      </c>
    </row>
    <row r="53" spans="1:12" x14ac:dyDescent="0.3">
      <c r="A53" t="s">
        <v>74</v>
      </c>
    </row>
    <row r="54" spans="1:12" x14ac:dyDescent="0.3">
      <c r="A54" t="s">
        <v>73</v>
      </c>
      <c r="B54" s="17"/>
      <c r="C54" s="16"/>
      <c r="D54" s="16"/>
      <c r="E54" s="17"/>
      <c r="F54" s="16"/>
      <c r="G54" s="16"/>
      <c r="H54" s="17"/>
      <c r="I54" s="16"/>
      <c r="J54" s="16"/>
      <c r="K54" s="16"/>
    </row>
    <row r="55" spans="1:12" x14ac:dyDescent="0.3">
      <c r="A55" t="s">
        <v>72</v>
      </c>
      <c r="B55" s="17"/>
      <c r="C55" s="16"/>
      <c r="D55" s="16"/>
      <c r="E55" s="17"/>
      <c r="F55" s="16"/>
      <c r="G55" s="16"/>
      <c r="H55" s="17"/>
      <c r="I55" s="16"/>
      <c r="J55" s="16"/>
      <c r="K55" s="16"/>
    </row>
    <row r="58" spans="1:12" x14ac:dyDescent="0.3">
      <c r="A58" s="15" t="s">
        <v>71</v>
      </c>
    </row>
    <row r="59" spans="1:12" x14ac:dyDescent="0.3">
      <c r="A59" t="s">
        <v>70</v>
      </c>
      <c r="C59" t="s">
        <v>69</v>
      </c>
      <c r="E59" t="s">
        <v>68</v>
      </c>
      <c r="G59" t="s">
        <v>67</v>
      </c>
    </row>
    <row r="60" spans="1:12" x14ac:dyDescent="0.3">
      <c r="A60" t="s">
        <v>40</v>
      </c>
      <c r="B60" t="s">
        <v>39</v>
      </c>
      <c r="C60">
        <v>45</v>
      </c>
      <c r="E60" t="s">
        <v>66</v>
      </c>
      <c r="F60" t="s">
        <v>39</v>
      </c>
      <c r="G60">
        <v>45</v>
      </c>
    </row>
    <row r="61" spans="1:12" x14ac:dyDescent="0.3">
      <c r="A61" t="s">
        <v>65</v>
      </c>
      <c r="B61" t="s">
        <v>39</v>
      </c>
      <c r="C61">
        <v>22</v>
      </c>
      <c r="E61" t="s">
        <v>64</v>
      </c>
      <c r="F61" t="s">
        <v>35</v>
      </c>
      <c r="G61">
        <v>45</v>
      </c>
    </row>
    <row r="62" spans="1:12" x14ac:dyDescent="0.3">
      <c r="A62" t="s">
        <v>63</v>
      </c>
      <c r="B62" t="s">
        <v>39</v>
      </c>
      <c r="C62">
        <v>23</v>
      </c>
      <c r="E62" t="s">
        <v>62</v>
      </c>
      <c r="F62" t="s">
        <v>35</v>
      </c>
      <c r="G62">
        <v>45</v>
      </c>
    </row>
    <row r="63" spans="1:12" x14ac:dyDescent="0.3">
      <c r="A63" t="s">
        <v>61</v>
      </c>
      <c r="B63" t="s">
        <v>35</v>
      </c>
      <c r="C63">
        <v>22</v>
      </c>
    </row>
    <row r="64" spans="1:12" x14ac:dyDescent="0.3">
      <c r="A64" t="s">
        <v>60</v>
      </c>
      <c r="B64" t="s">
        <v>32</v>
      </c>
      <c r="C64">
        <v>23</v>
      </c>
      <c r="E64" t="s">
        <v>59</v>
      </c>
    </row>
    <row r="65" spans="1:7" x14ac:dyDescent="0.3">
      <c r="E65" t="s">
        <v>58</v>
      </c>
      <c r="F65" t="s">
        <v>39</v>
      </c>
      <c r="G65">
        <v>45</v>
      </c>
    </row>
    <row r="66" spans="1:7" x14ac:dyDescent="0.3">
      <c r="A66" t="s">
        <v>57</v>
      </c>
      <c r="E66" t="s">
        <v>56</v>
      </c>
      <c r="F66" t="s">
        <v>39</v>
      </c>
      <c r="G66">
        <v>45</v>
      </c>
    </row>
    <row r="67" spans="1:7" x14ac:dyDescent="0.3">
      <c r="A67" t="s">
        <v>55</v>
      </c>
      <c r="B67" t="s">
        <v>39</v>
      </c>
      <c r="C67">
        <v>45</v>
      </c>
      <c r="E67" t="s">
        <v>54</v>
      </c>
      <c r="F67" t="s">
        <v>35</v>
      </c>
      <c r="G67">
        <v>45</v>
      </c>
    </row>
    <row r="68" spans="1:7" x14ac:dyDescent="0.3">
      <c r="A68" t="s">
        <v>53</v>
      </c>
      <c r="B68" t="s">
        <v>39</v>
      </c>
      <c r="C68">
        <v>45</v>
      </c>
      <c r="E68" t="s">
        <v>52</v>
      </c>
      <c r="F68" t="s">
        <v>35</v>
      </c>
      <c r="G68">
        <v>45</v>
      </c>
    </row>
    <row r="69" spans="1:7" x14ac:dyDescent="0.3">
      <c r="A69" t="s">
        <v>51</v>
      </c>
      <c r="B69" t="s">
        <v>35</v>
      </c>
      <c r="C69">
        <v>45</v>
      </c>
      <c r="E69" t="s">
        <v>50</v>
      </c>
      <c r="F69" t="s">
        <v>35</v>
      </c>
      <c r="G69">
        <v>45</v>
      </c>
    </row>
    <row r="70" spans="1:7" x14ac:dyDescent="0.3">
      <c r="A70" t="s">
        <v>49</v>
      </c>
      <c r="B70" t="s">
        <v>35</v>
      </c>
      <c r="C70">
        <v>45</v>
      </c>
      <c r="E70" t="s">
        <v>48</v>
      </c>
      <c r="F70" t="s">
        <v>35</v>
      </c>
      <c r="G70">
        <v>45</v>
      </c>
    </row>
    <row r="71" spans="1:7" x14ac:dyDescent="0.3">
      <c r="E71" t="s">
        <v>47</v>
      </c>
      <c r="F71" t="s">
        <v>32</v>
      </c>
      <c r="G71">
        <v>45</v>
      </c>
    </row>
    <row r="72" spans="1:7" x14ac:dyDescent="0.3">
      <c r="A72" t="s">
        <v>46</v>
      </c>
    </row>
    <row r="73" spans="1:7" x14ac:dyDescent="0.3">
      <c r="A73" t="s">
        <v>45</v>
      </c>
      <c r="B73" t="s">
        <v>39</v>
      </c>
      <c r="C73">
        <v>45</v>
      </c>
      <c r="E73" t="s">
        <v>44</v>
      </c>
    </row>
    <row r="74" spans="1:7" x14ac:dyDescent="0.3">
      <c r="A74" t="s">
        <v>43</v>
      </c>
      <c r="B74" t="s">
        <v>39</v>
      </c>
      <c r="C74">
        <v>45</v>
      </c>
      <c r="E74" t="s">
        <v>42</v>
      </c>
      <c r="F74" t="s">
        <v>39</v>
      </c>
      <c r="G74">
        <v>45</v>
      </c>
    </row>
    <row r="75" spans="1:7" x14ac:dyDescent="0.3">
      <c r="A75" t="s">
        <v>41</v>
      </c>
      <c r="B75" t="s">
        <v>39</v>
      </c>
      <c r="C75">
        <v>45</v>
      </c>
      <c r="E75" t="s">
        <v>40</v>
      </c>
      <c r="F75" t="s">
        <v>39</v>
      </c>
      <c r="G75">
        <v>45</v>
      </c>
    </row>
    <row r="76" spans="1:7" x14ac:dyDescent="0.3">
      <c r="A76" t="s">
        <v>38</v>
      </c>
      <c r="B76" t="s">
        <v>35</v>
      </c>
      <c r="C76">
        <v>45</v>
      </c>
      <c r="E76" t="s">
        <v>37</v>
      </c>
      <c r="F76" t="s">
        <v>30</v>
      </c>
      <c r="G76">
        <v>45</v>
      </c>
    </row>
    <row r="77" spans="1:7" x14ac:dyDescent="0.3">
      <c r="A77" t="s">
        <v>36</v>
      </c>
      <c r="B77" t="s">
        <v>35</v>
      </c>
      <c r="C77">
        <v>45</v>
      </c>
      <c r="E77" t="s">
        <v>34</v>
      </c>
      <c r="F77" t="s">
        <v>30</v>
      </c>
      <c r="G77">
        <v>45</v>
      </c>
    </row>
    <row r="78" spans="1:7" x14ac:dyDescent="0.3">
      <c r="A78" t="s">
        <v>33</v>
      </c>
      <c r="B78" t="s">
        <v>32</v>
      </c>
      <c r="C78">
        <v>45</v>
      </c>
      <c r="E78" t="s">
        <v>31</v>
      </c>
      <c r="F78" t="s">
        <v>30</v>
      </c>
      <c r="G78">
        <v>45</v>
      </c>
    </row>
    <row r="80" spans="1:7" x14ac:dyDescent="0.3">
      <c r="A80" t="s">
        <v>29</v>
      </c>
    </row>
    <row r="81" spans="1:2" x14ac:dyDescent="0.3">
      <c r="A81" t="s">
        <v>28</v>
      </c>
    </row>
    <row r="84" spans="1:2" ht="15" thickBot="1" x14ac:dyDescent="0.35">
      <c r="A84" s="24" t="s">
        <v>27</v>
      </c>
      <c r="B84" s="17"/>
    </row>
    <row r="85" spans="1:2" ht="43.2" x14ac:dyDescent="0.3">
      <c r="A85" s="23" t="s">
        <v>26</v>
      </c>
      <c r="B85" s="22">
        <v>50000</v>
      </c>
    </row>
    <row r="86" spans="1:2" ht="43.2" x14ac:dyDescent="0.3">
      <c r="A86" s="21" t="s">
        <v>25</v>
      </c>
      <c r="B86" s="20">
        <v>7370</v>
      </c>
    </row>
    <row r="87" spans="1:2" ht="43.2" x14ac:dyDescent="0.3">
      <c r="A87" s="18" t="s">
        <v>24</v>
      </c>
      <c r="B87" s="19">
        <v>20000</v>
      </c>
    </row>
    <row r="88" spans="1:2" ht="43.2" x14ac:dyDescent="0.3">
      <c r="A88" s="21" t="s">
        <v>23</v>
      </c>
      <c r="B88" s="20">
        <v>20200</v>
      </c>
    </row>
    <row r="89" spans="1:2" ht="43.2" x14ac:dyDescent="0.3">
      <c r="A89" s="21" t="s">
        <v>22</v>
      </c>
      <c r="B89" s="20">
        <f>B87*0.0765</f>
        <v>1530</v>
      </c>
    </row>
    <row r="90" spans="1:2" x14ac:dyDescent="0.3">
      <c r="A90" s="21" t="s">
        <v>21</v>
      </c>
      <c r="B90" s="20">
        <v>6000</v>
      </c>
    </row>
    <row r="91" spans="1:2" ht="57.6" x14ac:dyDescent="0.3">
      <c r="A91" s="21" t="s">
        <v>20</v>
      </c>
      <c r="B91" s="20">
        <v>15000</v>
      </c>
    </row>
    <row r="92" spans="1:2" x14ac:dyDescent="0.3">
      <c r="A92" s="18" t="s">
        <v>19</v>
      </c>
      <c r="B92" s="19">
        <v>500</v>
      </c>
    </row>
    <row r="93" spans="1:2" x14ac:dyDescent="0.3">
      <c r="A93" s="18" t="s">
        <v>18</v>
      </c>
      <c r="B93" s="6">
        <v>60</v>
      </c>
    </row>
    <row r="94" spans="1:2" x14ac:dyDescent="0.3">
      <c r="A94" s="18" t="s">
        <v>17</v>
      </c>
      <c r="B94" s="6">
        <v>200</v>
      </c>
    </row>
    <row r="95" spans="1:2" x14ac:dyDescent="0.3">
      <c r="A95" s="18" t="s">
        <v>16</v>
      </c>
      <c r="B95" s="6">
        <v>100</v>
      </c>
    </row>
    <row r="96" spans="1:2" x14ac:dyDescent="0.3">
      <c r="A96" s="18" t="s">
        <v>15</v>
      </c>
      <c r="B96" s="6">
        <v>100</v>
      </c>
    </row>
    <row r="97" spans="1:13" ht="15" thickBot="1" x14ac:dyDescent="0.35">
      <c r="A97" s="5" t="s">
        <v>0</v>
      </c>
      <c r="B97" s="1">
        <f>B84+B85++B86+B87+B88+B89+B90+B91+B92+B93+B94+B95+B96</f>
        <v>121060</v>
      </c>
    </row>
    <row r="98" spans="1:13" x14ac:dyDescent="0.3">
      <c r="A98" t="s">
        <v>14</v>
      </c>
      <c r="B98" s="17"/>
      <c r="C98" s="16"/>
      <c r="D98" s="16"/>
      <c r="E98" s="17"/>
      <c r="F98" s="16"/>
      <c r="G98" s="16"/>
      <c r="H98" s="17"/>
      <c r="I98" s="16"/>
      <c r="J98" s="16"/>
      <c r="K98" s="16"/>
    </row>
    <row r="99" spans="1:13" x14ac:dyDescent="0.3">
      <c r="A99" t="s">
        <v>13</v>
      </c>
    </row>
    <row r="100" spans="1:13" x14ac:dyDescent="0.3">
      <c r="A100" t="s">
        <v>12</v>
      </c>
    </row>
    <row r="102" spans="1:13" ht="15" thickBot="1" x14ac:dyDescent="0.35">
      <c r="A102" s="15" t="s">
        <v>11</v>
      </c>
      <c r="M102" s="14"/>
    </row>
    <row r="103" spans="1:13" ht="72" x14ac:dyDescent="0.3">
      <c r="A103" s="13" t="s">
        <v>10</v>
      </c>
      <c r="B103" s="12" t="s">
        <v>9</v>
      </c>
      <c r="C103" s="12" t="s">
        <v>8</v>
      </c>
      <c r="D103" s="12"/>
      <c r="E103" s="11" t="s">
        <v>7</v>
      </c>
    </row>
    <row r="104" spans="1:13" x14ac:dyDescent="0.3">
      <c r="A104" s="10" t="s">
        <v>6</v>
      </c>
      <c r="B104" s="9">
        <v>3</v>
      </c>
      <c r="C104" s="8">
        <f>B104/B110*B97</f>
        <v>12970.714285714284</v>
      </c>
      <c r="D104" s="7"/>
      <c r="E104" s="6">
        <f>C104</f>
        <v>12970.714285714284</v>
      </c>
    </row>
    <row r="105" spans="1:13" x14ac:dyDescent="0.3">
      <c r="A105" s="10" t="s">
        <v>5</v>
      </c>
      <c r="B105" s="9">
        <v>4</v>
      </c>
      <c r="C105" s="8">
        <f>B105/B110*B97</f>
        <v>17294.285714285714</v>
      </c>
      <c r="D105" s="7"/>
      <c r="E105" s="6">
        <f>C105</f>
        <v>17294.285714285714</v>
      </c>
    </row>
    <row r="106" spans="1:13" x14ac:dyDescent="0.3">
      <c r="A106" s="10" t="s">
        <v>4</v>
      </c>
      <c r="B106" s="9">
        <v>6</v>
      </c>
      <c r="C106" s="8">
        <f>B106/B110*B97</f>
        <v>25941.428571428569</v>
      </c>
      <c r="D106" s="7"/>
      <c r="E106" s="6">
        <f>C106</f>
        <v>25941.428571428569</v>
      </c>
    </row>
    <row r="107" spans="1:13" x14ac:dyDescent="0.3">
      <c r="A107" s="10" t="s">
        <v>3</v>
      </c>
      <c r="B107" s="9">
        <v>3</v>
      </c>
      <c r="C107" s="8">
        <f>B107/B110*B97</f>
        <v>12970.714285714284</v>
      </c>
      <c r="D107" s="7"/>
      <c r="E107" s="6">
        <f>C107</f>
        <v>12970.714285714284</v>
      </c>
    </row>
    <row r="108" spans="1:13" x14ac:dyDescent="0.3">
      <c r="A108" s="10" t="s">
        <v>2</v>
      </c>
      <c r="B108" s="9">
        <v>7</v>
      </c>
      <c r="C108" s="8">
        <f>B108/B110*B97</f>
        <v>30265</v>
      </c>
      <c r="D108" s="7"/>
      <c r="E108" s="6">
        <f>C108</f>
        <v>30265</v>
      </c>
    </row>
    <row r="109" spans="1:13" x14ac:dyDescent="0.3">
      <c r="A109" s="10" t="s">
        <v>1</v>
      </c>
      <c r="B109" s="9">
        <v>5</v>
      </c>
      <c r="C109" s="8">
        <f>B109/B110*B97</f>
        <v>21617.857142857145</v>
      </c>
      <c r="D109" s="7"/>
      <c r="E109" s="6">
        <f>C109</f>
        <v>21617.857142857145</v>
      </c>
    </row>
    <row r="110" spans="1:13" ht="15" thickBot="1" x14ac:dyDescent="0.35">
      <c r="A110" s="5" t="s">
        <v>0</v>
      </c>
      <c r="B110" s="4">
        <f>B104+B105+B106+B107+B108+B109</f>
        <v>28</v>
      </c>
      <c r="C110" s="3">
        <f>C104+C105+C106+C107+C108+C109</f>
        <v>121060</v>
      </c>
      <c r="D110" s="2"/>
      <c r="E110" s="1">
        <f>C110</f>
        <v>121060</v>
      </c>
    </row>
  </sheetData>
  <pageMargins left="0.25" right="0.25" top="0.75" bottom="0.75" header="0.3" footer="0.3"/>
  <pageSetup scale="8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Consortium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Ragias</dc:creator>
  <cp:lastModifiedBy>Denise Ragias</cp:lastModifiedBy>
  <dcterms:created xsi:type="dcterms:W3CDTF">2014-09-04T21:38:38Z</dcterms:created>
  <dcterms:modified xsi:type="dcterms:W3CDTF">2014-09-04T21:42:46Z</dcterms:modified>
</cp:coreProperties>
</file>