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3" documentId="8_{D3462DA8-C95B-454A-9E29-865F6CF974D0}" xr6:coauthVersionLast="47" xr6:coauthVersionMax="47" xr10:uidLastSave="{2F8B2BF8-AB62-4072-B189-CDCB7E43288B}"/>
  <bookViews>
    <workbookView xWindow="-12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AEA Funding and Payments" sheetId="20" r:id="rId5"/>
    <sheet name="AEA Coding" sheetId="22" r:id="rId6"/>
    <sheet name="Data" sheetId="11" state="hidden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4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0" l="1"/>
  <c r="OH336" i="21" l="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I89" i="20"/>
  <c r="F113" i="20"/>
  <c r="H113" i="20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I111" i="20"/>
  <c r="F119" i="20"/>
  <c r="H119" i="20"/>
  <c r="J119" i="20" s="1"/>
  <c r="I119" i="20"/>
  <c r="H127" i="20"/>
  <c r="J127" i="20" s="1"/>
  <c r="I127" i="20"/>
  <c r="F135" i="20"/>
  <c r="H135" i="20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I239" i="20"/>
  <c r="F247" i="20"/>
  <c r="H247" i="20"/>
  <c r="J247" i="20" s="1"/>
  <c r="I247" i="20"/>
  <c r="H255" i="20"/>
  <c r="I255" i="20"/>
  <c r="F263" i="20"/>
  <c r="H263" i="20"/>
  <c r="I263" i="20"/>
  <c r="H271" i="20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I64" i="20"/>
  <c r="F72" i="20"/>
  <c r="H72" i="20"/>
  <c r="I72" i="20"/>
  <c r="F80" i="20"/>
  <c r="H80" i="20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I128" i="20"/>
  <c r="F136" i="20"/>
  <c r="H136" i="20"/>
  <c r="I136" i="20"/>
  <c r="F144" i="20"/>
  <c r="H144" i="20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I272" i="20"/>
  <c r="F280" i="20"/>
  <c r="I280" i="20"/>
  <c r="H280" i="20"/>
  <c r="F288" i="20"/>
  <c r="I288" i="20"/>
  <c r="H288" i="20"/>
  <c r="F296" i="20"/>
  <c r="I296" i="20"/>
  <c r="H296" i="20"/>
  <c r="F304" i="20"/>
  <c r="I304" i="20"/>
  <c r="H304" i="20"/>
  <c r="F312" i="20"/>
  <c r="I312" i="20"/>
  <c r="H312" i="20"/>
  <c r="F320" i="20"/>
  <c r="I320" i="20"/>
  <c r="H320" i="20"/>
  <c r="F328" i="20"/>
  <c r="I328" i="20"/>
  <c r="H328" i="20"/>
  <c r="F33" i="20"/>
  <c r="H33" i="20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I329" i="20"/>
  <c r="F49" i="20"/>
  <c r="H49" i="20"/>
  <c r="I49" i="20"/>
  <c r="F153" i="20"/>
  <c r="H153" i="20"/>
  <c r="I153" i="20"/>
  <c r="F289" i="20"/>
  <c r="H289" i="20"/>
  <c r="I289" i="20"/>
  <c r="F34" i="20"/>
  <c r="H34" i="20"/>
  <c r="J34" i="20" s="1"/>
  <c r="I34" i="20"/>
  <c r="F74" i="20"/>
  <c r="I74" i="20"/>
  <c r="H74" i="20"/>
  <c r="H90" i="20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I218" i="20"/>
  <c r="F226" i="20"/>
  <c r="H226" i="20"/>
  <c r="J226" i="20" s="1"/>
  <c r="I226" i="20"/>
  <c r="F234" i="20"/>
  <c r="H234" i="20"/>
  <c r="I234" i="20"/>
  <c r="H242" i="20"/>
  <c r="I242" i="20"/>
  <c r="H250" i="20"/>
  <c r="I250" i="20"/>
  <c r="F258" i="20"/>
  <c r="H258" i="20"/>
  <c r="I258" i="20"/>
  <c r="F266" i="20"/>
  <c r="H266" i="20"/>
  <c r="I266" i="20"/>
  <c r="H274" i="20"/>
  <c r="I274" i="20"/>
  <c r="H282" i="20"/>
  <c r="I282" i="20"/>
  <c r="F290" i="20"/>
  <c r="H290" i="20"/>
  <c r="I290" i="20"/>
  <c r="F298" i="20"/>
  <c r="H298" i="20"/>
  <c r="I298" i="20"/>
  <c r="H306" i="20"/>
  <c r="I306" i="20"/>
  <c r="H314" i="20"/>
  <c r="I314" i="20"/>
  <c r="F322" i="20"/>
  <c r="H322" i="20"/>
  <c r="I322" i="20"/>
  <c r="F330" i="20"/>
  <c r="I330" i="20"/>
  <c r="H330" i="20"/>
  <c r="J330" i="20" s="1"/>
  <c r="F65" i="20"/>
  <c r="H65" i="20"/>
  <c r="I65" i="20"/>
  <c r="F145" i="20"/>
  <c r="H145" i="20"/>
  <c r="I145" i="20"/>
  <c r="F217" i="20"/>
  <c r="H217" i="20"/>
  <c r="I217" i="20"/>
  <c r="F313" i="20"/>
  <c r="H313" i="20"/>
  <c r="I313" i="20"/>
  <c r="F42" i="20"/>
  <c r="I42" i="20"/>
  <c r="H42" i="20"/>
  <c r="H43" i="20"/>
  <c r="I43" i="20"/>
  <c r="H91" i="20"/>
  <c r="I91" i="20"/>
  <c r="H139" i="20"/>
  <c r="I139" i="20"/>
  <c r="H179" i="20"/>
  <c r="J179" i="20" s="1"/>
  <c r="I179" i="20"/>
  <c r="H203" i="20"/>
  <c r="I203" i="20"/>
  <c r="H219" i="20"/>
  <c r="I219" i="20"/>
  <c r="H227" i="20"/>
  <c r="I227" i="20"/>
  <c r="H235" i="20"/>
  <c r="J235" i="20" s="1"/>
  <c r="I235" i="20"/>
  <c r="H243" i="20"/>
  <c r="I243" i="20"/>
  <c r="H251" i="20"/>
  <c r="I251" i="20"/>
  <c r="H259" i="20"/>
  <c r="I259" i="20"/>
  <c r="H267" i="20"/>
  <c r="J267" i="20" s="1"/>
  <c r="I267" i="20"/>
  <c r="H275" i="20"/>
  <c r="I275" i="20"/>
  <c r="F283" i="20"/>
  <c r="H283" i="20"/>
  <c r="I283" i="20"/>
  <c r="H291" i="20"/>
  <c r="I291" i="20"/>
  <c r="H299" i="20"/>
  <c r="I299" i="20"/>
  <c r="F307" i="20"/>
  <c r="H307" i="20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I305" i="20"/>
  <c r="H18" i="20"/>
  <c r="I18" i="20"/>
  <c r="H58" i="20"/>
  <c r="I58" i="20"/>
  <c r="H67" i="20"/>
  <c r="J67" i="20" s="1"/>
  <c r="I67" i="20"/>
  <c r="H107" i="20"/>
  <c r="I107" i="20"/>
  <c r="H171" i="20"/>
  <c r="I171" i="20"/>
  <c r="F52" i="20"/>
  <c r="I52" i="20"/>
  <c r="H52" i="20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F212" i="20"/>
  <c r="I212" i="20"/>
  <c r="H212" i="20"/>
  <c r="J212" i="20" s="1"/>
  <c r="F220" i="20"/>
  <c r="I220" i="20"/>
  <c r="H220" i="20"/>
  <c r="F228" i="20"/>
  <c r="I228" i="20"/>
  <c r="H228" i="20"/>
  <c r="F236" i="20"/>
  <c r="I236" i="20"/>
  <c r="H236" i="20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I308" i="20"/>
  <c r="F316" i="20"/>
  <c r="I316" i="20"/>
  <c r="H316" i="20"/>
  <c r="I324" i="20"/>
  <c r="H324" i="20"/>
  <c r="H332" i="20"/>
  <c r="I332" i="20"/>
  <c r="F25" i="20"/>
  <c r="H25" i="20"/>
  <c r="I25" i="20"/>
  <c r="F57" i="20"/>
  <c r="H57" i="20"/>
  <c r="I57" i="20"/>
  <c r="F81" i="20"/>
  <c r="H81" i="20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I82" i="20"/>
  <c r="H11" i="20"/>
  <c r="I11" i="20"/>
  <c r="H19" i="20"/>
  <c r="I19" i="20"/>
  <c r="H27" i="20"/>
  <c r="J27" i="20" s="1"/>
  <c r="I27" i="20"/>
  <c r="H35" i="20"/>
  <c r="I35" i="20"/>
  <c r="H51" i="20"/>
  <c r="I51" i="20"/>
  <c r="H59" i="20"/>
  <c r="I59" i="20"/>
  <c r="H75" i="20"/>
  <c r="I75" i="20"/>
  <c r="H83" i="20"/>
  <c r="I83" i="20"/>
  <c r="H99" i="20"/>
  <c r="I99" i="20"/>
  <c r="H115" i="20"/>
  <c r="I115" i="20"/>
  <c r="H123" i="20"/>
  <c r="I123" i="20"/>
  <c r="H131" i="20"/>
  <c r="I131" i="20"/>
  <c r="H147" i="20"/>
  <c r="I147" i="20"/>
  <c r="H155" i="20"/>
  <c r="I155" i="20"/>
  <c r="H163" i="20"/>
  <c r="I163" i="20"/>
  <c r="H187" i="20"/>
  <c r="I187" i="20"/>
  <c r="H195" i="20"/>
  <c r="I195" i="20"/>
  <c r="H211" i="20"/>
  <c r="I211" i="20"/>
  <c r="F12" i="20"/>
  <c r="I12" i="20"/>
  <c r="H12" i="20"/>
  <c r="F20" i="20"/>
  <c r="I20" i="20"/>
  <c r="H20" i="20"/>
  <c r="F28" i="20"/>
  <c r="I28" i="20"/>
  <c r="H28" i="20"/>
  <c r="F36" i="20"/>
  <c r="I36" i="20"/>
  <c r="H36" i="20"/>
  <c r="F44" i="20"/>
  <c r="I44" i="20"/>
  <c r="H44" i="20"/>
  <c r="F60" i="20"/>
  <c r="I60" i="20"/>
  <c r="H60" i="20"/>
  <c r="F68" i="20"/>
  <c r="I68" i="20"/>
  <c r="H68" i="20"/>
  <c r="F76" i="20"/>
  <c r="I76" i="20"/>
  <c r="H76" i="20"/>
  <c r="J76" i="20" s="1"/>
  <c r="F84" i="20"/>
  <c r="I84" i="20"/>
  <c r="H84" i="20"/>
  <c r="F92" i="20"/>
  <c r="I92" i="20"/>
  <c r="H92" i="20"/>
  <c r="F100" i="20"/>
  <c r="I100" i="20"/>
  <c r="H100" i="20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F148" i="20"/>
  <c r="I148" i="20"/>
  <c r="H148" i="20"/>
  <c r="J148" i="20" s="1"/>
  <c r="F156" i="20"/>
  <c r="I156" i="20"/>
  <c r="H156" i="20"/>
  <c r="F164" i="20"/>
  <c r="I164" i="20"/>
  <c r="H164" i="20"/>
  <c r="F180" i="20"/>
  <c r="I180" i="20"/>
  <c r="H180" i="20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I149" i="20"/>
  <c r="F157" i="20"/>
  <c r="I157" i="20"/>
  <c r="H157" i="20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F197" i="20"/>
  <c r="H197" i="20"/>
  <c r="I197" i="20"/>
  <c r="F205" i="20"/>
  <c r="I205" i="20"/>
  <c r="H205" i="20"/>
  <c r="F213" i="20"/>
  <c r="H213" i="20"/>
  <c r="I213" i="20"/>
  <c r="F221" i="20"/>
  <c r="I221" i="20"/>
  <c r="H221" i="20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I261" i="20"/>
  <c r="F269" i="20"/>
  <c r="I269" i="20"/>
  <c r="H269" i="20"/>
  <c r="F277" i="20"/>
  <c r="H277" i="20"/>
  <c r="I277" i="20"/>
  <c r="F285" i="20"/>
  <c r="H285" i="20"/>
  <c r="I285" i="20"/>
  <c r="F293" i="20"/>
  <c r="H293" i="20"/>
  <c r="I293" i="20"/>
  <c r="F301" i="20"/>
  <c r="H301" i="20"/>
  <c r="I301" i="20"/>
  <c r="F309" i="20"/>
  <c r="H309" i="20"/>
  <c r="I309" i="20"/>
  <c r="F317" i="20"/>
  <c r="H317" i="20"/>
  <c r="I317" i="20"/>
  <c r="H325" i="20"/>
  <c r="I325" i="20"/>
  <c r="F41" i="20"/>
  <c r="H41" i="20"/>
  <c r="I41" i="20"/>
  <c r="F161" i="20"/>
  <c r="H161" i="20"/>
  <c r="I161" i="20"/>
  <c r="H14" i="20"/>
  <c r="I14" i="20"/>
  <c r="H38" i="20"/>
  <c r="I38" i="20"/>
  <c r="H46" i="20"/>
  <c r="J46" i="20" s="1"/>
  <c r="I46" i="20"/>
  <c r="H54" i="20"/>
  <c r="I54" i="20"/>
  <c r="H62" i="20"/>
  <c r="I62" i="20"/>
  <c r="H70" i="20"/>
  <c r="I70" i="20"/>
  <c r="H78" i="20"/>
  <c r="J78" i="20" s="1"/>
  <c r="I78" i="20"/>
  <c r="H86" i="20"/>
  <c r="I86" i="20"/>
  <c r="H94" i="20"/>
  <c r="I94" i="20"/>
  <c r="H102" i="20"/>
  <c r="I102" i="20"/>
  <c r="H110" i="20"/>
  <c r="J110" i="20" s="1"/>
  <c r="I110" i="20"/>
  <c r="H118" i="20"/>
  <c r="I118" i="20"/>
  <c r="H126" i="20"/>
  <c r="I126" i="20"/>
  <c r="H134" i="20"/>
  <c r="I134" i="20"/>
  <c r="I142" i="20"/>
  <c r="H142" i="20"/>
  <c r="I150" i="20"/>
  <c r="H150" i="20"/>
  <c r="I158" i="20"/>
  <c r="H158" i="20"/>
  <c r="I166" i="20"/>
  <c r="H166" i="20"/>
  <c r="I174" i="20"/>
  <c r="H174" i="20"/>
  <c r="I182" i="20"/>
  <c r="H182" i="20"/>
  <c r="I190" i="20"/>
  <c r="H190" i="20"/>
  <c r="I198" i="20"/>
  <c r="H198" i="20"/>
  <c r="I206" i="20"/>
  <c r="H206" i="20"/>
  <c r="I214" i="20"/>
  <c r="H214" i="20"/>
  <c r="I222" i="20"/>
  <c r="H222" i="20"/>
  <c r="I230" i="20"/>
  <c r="H230" i="20"/>
  <c r="I238" i="20"/>
  <c r="H238" i="20"/>
  <c r="I246" i="20"/>
  <c r="H246" i="20"/>
  <c r="I254" i="20"/>
  <c r="H254" i="20"/>
  <c r="I262" i="20"/>
  <c r="H262" i="20"/>
  <c r="I270" i="20"/>
  <c r="H270" i="20"/>
  <c r="I278" i="20"/>
  <c r="H278" i="20"/>
  <c r="H286" i="20"/>
  <c r="I286" i="20"/>
  <c r="H294" i="20"/>
  <c r="I294" i="20"/>
  <c r="H302" i="20"/>
  <c r="J302" i="20" s="1"/>
  <c r="I302" i="20"/>
  <c r="H310" i="20"/>
  <c r="I310" i="20"/>
  <c r="F318" i="20"/>
  <c r="H318" i="20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C25" i="20"/>
  <c r="E25" i="20"/>
  <c r="C33" i="20"/>
  <c r="E33" i="20"/>
  <c r="G33" i="20" s="1"/>
  <c r="C41" i="20"/>
  <c r="E41" i="20"/>
  <c r="G41" i="20" s="1"/>
  <c r="C49" i="20"/>
  <c r="E49" i="20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262" i="20" l="1"/>
  <c r="J230" i="20"/>
  <c r="J198" i="20"/>
  <c r="J166" i="20"/>
  <c r="J221" i="20"/>
  <c r="J157" i="20"/>
  <c r="J140" i="20"/>
  <c r="J68" i="20"/>
  <c r="J268" i="20"/>
  <c r="J204" i="20"/>
  <c r="J296" i="20"/>
  <c r="J128" i="20"/>
  <c r="J64" i="20"/>
  <c r="J271" i="20"/>
  <c r="J167" i="20"/>
  <c r="J318" i="20"/>
  <c r="J261" i="20"/>
  <c r="J197" i="20"/>
  <c r="J187" i="20"/>
  <c r="J131" i="20"/>
  <c r="J83" i="20"/>
  <c r="J35" i="20"/>
  <c r="J82" i="20"/>
  <c r="J249" i="20"/>
  <c r="J81" i="20"/>
  <c r="J308" i="20"/>
  <c r="J107" i="20"/>
  <c r="J305" i="20"/>
  <c r="J283" i="20"/>
  <c r="J313" i="20"/>
  <c r="J266" i="20"/>
  <c r="J242" i="20"/>
  <c r="J218" i="20"/>
  <c r="J90" i="20"/>
  <c r="J289" i="20"/>
  <c r="J33" i="20"/>
  <c r="J272" i="20"/>
  <c r="J144" i="20"/>
  <c r="J80" i="20"/>
  <c r="J16" i="20"/>
  <c r="J263" i="20"/>
  <c r="J239" i="20"/>
  <c r="J135" i="20"/>
  <c r="J111" i="20"/>
  <c r="J30" i="20"/>
  <c r="J89" i="20"/>
  <c r="G292" i="20"/>
  <c r="G228" i="20"/>
  <c r="G97" i="20"/>
  <c r="G39" i="20"/>
  <c r="G20" i="20"/>
  <c r="J286" i="20"/>
  <c r="J14" i="20"/>
  <c r="J325" i="20"/>
  <c r="J301" i="20"/>
  <c r="J290" i="20"/>
  <c r="J329" i="20"/>
  <c r="J278" i="20"/>
  <c r="J246" i="20"/>
  <c r="J214" i="20"/>
  <c r="J182" i="20"/>
  <c r="J150" i="20"/>
  <c r="J277" i="20"/>
  <c r="J213" i="20"/>
  <c r="J189" i="20"/>
  <c r="J149" i="20"/>
  <c r="J85" i="20"/>
  <c r="J180" i="20"/>
  <c r="J100" i="20"/>
  <c r="J28" i="20"/>
  <c r="J163" i="20"/>
  <c r="J123" i="20"/>
  <c r="J75" i="20"/>
  <c r="J324" i="20"/>
  <c r="J236" i="20"/>
  <c r="J52" i="20"/>
  <c r="J314" i="20"/>
  <c r="J234" i="20"/>
  <c r="J130" i="20"/>
  <c r="J328" i="20"/>
  <c r="G164" i="20"/>
  <c r="G25" i="20"/>
  <c r="G309" i="20"/>
  <c r="G245" i="20"/>
  <c r="G181" i="20"/>
  <c r="G117" i="20"/>
  <c r="G53" i="20"/>
  <c r="J304" i="20"/>
  <c r="G145" i="20"/>
  <c r="G49" i="20"/>
  <c r="G17" i="20"/>
  <c r="J113" i="20"/>
  <c r="J311" i="20"/>
  <c r="J126" i="20"/>
  <c r="J94" i="20"/>
  <c r="J62" i="20"/>
  <c r="J307" i="20"/>
  <c r="J251" i="20"/>
  <c r="J219" i="20"/>
  <c r="J91" i="20"/>
  <c r="J65" i="20"/>
  <c r="J288" i="20"/>
  <c r="J224" i="20"/>
  <c r="J164" i="20"/>
  <c r="J92" i="20"/>
  <c r="J20" i="20"/>
  <c r="J228" i="20"/>
  <c r="J320" i="20"/>
  <c r="J326" i="20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1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G145" i="2" s="1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 s="1"/>
  <c r="W210" i="3" s="1"/>
  <c r="X210" i="3" s="1"/>
  <c r="Y210" i="3" s="1"/>
  <c r="I138" i="2"/>
  <c r="H138" i="2"/>
  <c r="I330" i="2"/>
  <c r="H330" i="2"/>
  <c r="I322" i="2"/>
  <c r="H322" i="2"/>
  <c r="I314" i="2"/>
  <c r="H314" i="2"/>
  <c r="J314" i="2" s="1"/>
  <c r="W314" i="3" s="1"/>
  <c r="X314" i="3" s="1"/>
  <c r="Y314" i="3" s="1"/>
  <c r="I306" i="2"/>
  <c r="H306" i="2"/>
  <c r="I290" i="2"/>
  <c r="H290" i="2"/>
  <c r="I282" i="2"/>
  <c r="H282" i="2"/>
  <c r="I274" i="2"/>
  <c r="H274" i="2"/>
  <c r="J274" i="2" s="1"/>
  <c r="W274" i="3" s="1"/>
  <c r="X274" i="3" s="1"/>
  <c r="Y274" i="3" s="1"/>
  <c r="I266" i="2"/>
  <c r="J266" i="2" s="1"/>
  <c r="W266" i="3" s="1"/>
  <c r="X266" i="3" s="1"/>
  <c r="Y266" i="3" s="1"/>
  <c r="H266" i="2"/>
  <c r="I250" i="2"/>
  <c r="H250" i="2"/>
  <c r="I242" i="2"/>
  <c r="H242" i="2"/>
  <c r="I234" i="2"/>
  <c r="H234" i="2"/>
  <c r="I226" i="2"/>
  <c r="H226" i="2"/>
  <c r="I218" i="2"/>
  <c r="H218" i="2"/>
  <c r="C202" i="2"/>
  <c r="I202" i="2"/>
  <c r="H202" i="2"/>
  <c r="J202" i="2" s="1"/>
  <c r="W202" i="3" s="1"/>
  <c r="X202" i="3" s="1"/>
  <c r="Y202" i="3" s="1"/>
  <c r="I194" i="2"/>
  <c r="H194" i="2"/>
  <c r="I186" i="2"/>
  <c r="H186" i="2"/>
  <c r="J186" i="2" s="1"/>
  <c r="W186" i="3" s="1"/>
  <c r="X186" i="3" s="1"/>
  <c r="Y186" i="3" s="1"/>
  <c r="I178" i="2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 s="1"/>
  <c r="W154" i="3" s="1"/>
  <c r="X154" i="3" s="1"/>
  <c r="Y154" i="3" s="1"/>
  <c r="I146" i="2"/>
  <c r="H146" i="2"/>
  <c r="J146" i="2" s="1"/>
  <c r="W146" i="3" s="1"/>
  <c r="X146" i="3" s="1"/>
  <c r="Y146" i="3" s="1"/>
  <c r="I130" i="2"/>
  <c r="H130" i="2"/>
  <c r="I122" i="2"/>
  <c r="H122" i="2"/>
  <c r="I114" i="2"/>
  <c r="H114" i="2"/>
  <c r="I106" i="2"/>
  <c r="H106" i="2"/>
  <c r="I98" i="2"/>
  <c r="H98" i="2"/>
  <c r="I90" i="2"/>
  <c r="H90" i="2"/>
  <c r="I82" i="2"/>
  <c r="J82" i="2" s="1"/>
  <c r="W82" i="3" s="1"/>
  <c r="X82" i="3" s="1"/>
  <c r="Y82" i="3" s="1"/>
  <c r="H82" i="2"/>
  <c r="I74" i="2"/>
  <c r="H74" i="2"/>
  <c r="I66" i="2"/>
  <c r="H66" i="2"/>
  <c r="J66" i="2" s="1"/>
  <c r="W66" i="3" s="1"/>
  <c r="X66" i="3" s="1"/>
  <c r="Y66" i="3" s="1"/>
  <c r="I58" i="2"/>
  <c r="H58" i="2"/>
  <c r="I50" i="2"/>
  <c r="H50" i="2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I10" i="2"/>
  <c r="J10" i="2" s="1"/>
  <c r="W10" i="3" s="1"/>
  <c r="X10" i="3" s="1"/>
  <c r="Y10" i="3" s="1"/>
  <c r="H10" i="2"/>
  <c r="I329" i="2"/>
  <c r="H329" i="2"/>
  <c r="G321" i="2"/>
  <c r="I321" i="2"/>
  <c r="H321" i="2"/>
  <c r="G313" i="2"/>
  <c r="I313" i="2"/>
  <c r="H313" i="2"/>
  <c r="J313" i="2" s="1"/>
  <c r="W313" i="3" s="1"/>
  <c r="X313" i="3" s="1"/>
  <c r="Y313" i="3" s="1"/>
  <c r="C305" i="2"/>
  <c r="I305" i="2"/>
  <c r="H305" i="2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G273" i="2"/>
  <c r="I273" i="2"/>
  <c r="H273" i="2"/>
  <c r="G265" i="2"/>
  <c r="I265" i="2"/>
  <c r="H265" i="2"/>
  <c r="I257" i="2"/>
  <c r="H257" i="2"/>
  <c r="J257" i="2"/>
  <c r="W257" i="3" s="1"/>
  <c r="X257" i="3" s="1"/>
  <c r="Y257" i="3" s="1"/>
  <c r="I249" i="2"/>
  <c r="H249" i="2"/>
  <c r="J249" i="2" s="1"/>
  <c r="W249" i="3" s="1"/>
  <c r="X249" i="3" s="1"/>
  <c r="Y249" i="3" s="1"/>
  <c r="C241" i="2"/>
  <c r="I241" i="2"/>
  <c r="H241" i="2"/>
  <c r="J241" i="2" s="1"/>
  <c r="W241" i="3" s="1"/>
  <c r="X241" i="3" s="1"/>
  <c r="Y241" i="3" s="1"/>
  <c r="I233" i="2"/>
  <c r="H233" i="2"/>
  <c r="G225" i="2"/>
  <c r="I225" i="2"/>
  <c r="H225" i="2"/>
  <c r="G217" i="2"/>
  <c r="I217" i="2"/>
  <c r="H217" i="2"/>
  <c r="G209" i="2"/>
  <c r="I209" i="2"/>
  <c r="H209" i="2"/>
  <c r="I201" i="2"/>
  <c r="H201" i="2"/>
  <c r="G193" i="2"/>
  <c r="I193" i="2"/>
  <c r="H193" i="2"/>
  <c r="C185" i="2"/>
  <c r="I185" i="2"/>
  <c r="H185" i="2"/>
  <c r="I177" i="2"/>
  <c r="H177" i="2"/>
  <c r="G169" i="2"/>
  <c r="I169" i="2"/>
  <c r="H169" i="2"/>
  <c r="J169" i="2" s="1"/>
  <c r="W169" i="3" s="1"/>
  <c r="X169" i="3" s="1"/>
  <c r="Y169" i="3" s="1"/>
  <c r="G161" i="2"/>
  <c r="I161" i="2"/>
  <c r="H161" i="2"/>
  <c r="G153" i="2"/>
  <c r="I153" i="2"/>
  <c r="H153" i="2"/>
  <c r="J153" i="2" s="1"/>
  <c r="W153" i="3" s="1"/>
  <c r="X153" i="3" s="1"/>
  <c r="Y153" i="3" s="1"/>
  <c r="I145" i="2"/>
  <c r="H145" i="2"/>
  <c r="J145" i="2" s="1"/>
  <c r="W145" i="3" s="1"/>
  <c r="X145" i="3" s="1"/>
  <c r="Y145" i="3" s="1"/>
  <c r="G137" i="2"/>
  <c r="I137" i="2"/>
  <c r="H137" i="2"/>
  <c r="I129" i="2"/>
  <c r="H129" i="2"/>
  <c r="J129" i="2" s="1"/>
  <c r="W129" i="3" s="1"/>
  <c r="X129" i="3" s="1"/>
  <c r="Y129" i="3" s="1"/>
  <c r="G121" i="2"/>
  <c r="I121" i="2"/>
  <c r="H121" i="2"/>
  <c r="I113" i="2"/>
  <c r="H113" i="2"/>
  <c r="G105" i="2"/>
  <c r="I105" i="2"/>
  <c r="H105" i="2"/>
  <c r="J105" i="2" s="1"/>
  <c r="W105" i="3" s="1"/>
  <c r="X105" i="3" s="1"/>
  <c r="Y105" i="3" s="1"/>
  <c r="G97" i="2"/>
  <c r="I97" i="2"/>
  <c r="H97" i="2"/>
  <c r="G89" i="2"/>
  <c r="I89" i="2"/>
  <c r="H89" i="2"/>
  <c r="I81" i="2"/>
  <c r="H81" i="2"/>
  <c r="J81" i="2" s="1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W65" i="3" s="1"/>
  <c r="X65" i="3" s="1"/>
  <c r="Y65" i="3" s="1"/>
  <c r="I57" i="2"/>
  <c r="H57" i="2"/>
  <c r="G49" i="2"/>
  <c r="I49" i="2"/>
  <c r="J49" i="2" s="1"/>
  <c r="W49" i="3" s="1"/>
  <c r="X49" i="3" s="1"/>
  <c r="Y49" i="3" s="1"/>
  <c r="H49" i="2"/>
  <c r="G41" i="2"/>
  <c r="I41" i="2"/>
  <c r="H41" i="2"/>
  <c r="G33" i="2"/>
  <c r="I33" i="2"/>
  <c r="H33" i="2"/>
  <c r="J33" i="2" s="1"/>
  <c r="W33" i="3" s="1"/>
  <c r="X33" i="3" s="1"/>
  <c r="Y33" i="3" s="1"/>
  <c r="I25" i="2"/>
  <c r="H25" i="2"/>
  <c r="I17" i="2"/>
  <c r="H17" i="2"/>
  <c r="J17" i="2" s="1"/>
  <c r="W17" i="3" s="1"/>
  <c r="X17" i="3" s="1"/>
  <c r="Y17" i="3" s="1"/>
  <c r="I9" i="2"/>
  <c r="H9" i="2"/>
  <c r="G23" i="2"/>
  <c r="I328" i="2"/>
  <c r="H328" i="2"/>
  <c r="I320" i="2"/>
  <c r="H320" i="2"/>
  <c r="J320" i="2"/>
  <c r="W320" i="3" s="1"/>
  <c r="X320" i="3" s="1"/>
  <c r="Y320" i="3" s="1"/>
  <c r="I312" i="2"/>
  <c r="H312" i="2"/>
  <c r="J312" i="2"/>
  <c r="W312" i="3" s="1"/>
  <c r="X312" i="3" s="1"/>
  <c r="Y312" i="3" s="1"/>
  <c r="H304" i="2"/>
  <c r="I304" i="2"/>
  <c r="H296" i="2"/>
  <c r="I296" i="2"/>
  <c r="H288" i="2"/>
  <c r="I288" i="2"/>
  <c r="I280" i="2"/>
  <c r="H280" i="2"/>
  <c r="J280" i="2" s="1"/>
  <c r="W280" i="3" s="1"/>
  <c r="X280" i="3" s="1"/>
  <c r="Y280" i="3" s="1"/>
  <c r="I272" i="2"/>
  <c r="H272" i="2"/>
  <c r="I264" i="2"/>
  <c r="H264" i="2"/>
  <c r="J264" i="2" s="1"/>
  <c r="W264" i="3" s="1"/>
  <c r="X264" i="3" s="1"/>
  <c r="Y264" i="3" s="1"/>
  <c r="I256" i="2"/>
  <c r="J256" i="2" s="1"/>
  <c r="W256" i="3" s="1"/>
  <c r="X256" i="3" s="1"/>
  <c r="Y256" i="3" s="1"/>
  <c r="H256" i="2"/>
  <c r="I248" i="2"/>
  <c r="H248" i="2"/>
  <c r="I240" i="2"/>
  <c r="H240" i="2"/>
  <c r="J240" i="2" s="1"/>
  <c r="W240" i="3" s="1"/>
  <c r="X240" i="3" s="1"/>
  <c r="Y240" i="3" s="1"/>
  <c r="I232" i="2"/>
  <c r="H232" i="2"/>
  <c r="I224" i="2"/>
  <c r="H224" i="2"/>
  <c r="I216" i="2"/>
  <c r="H216" i="2"/>
  <c r="I208" i="2"/>
  <c r="H208" i="2"/>
  <c r="I200" i="2"/>
  <c r="H200" i="2"/>
  <c r="J200" i="2" s="1"/>
  <c r="W200" i="3" s="1"/>
  <c r="X200" i="3" s="1"/>
  <c r="Y200" i="3" s="1"/>
  <c r="I192" i="2"/>
  <c r="H192" i="2"/>
  <c r="I184" i="2"/>
  <c r="H184" i="2"/>
  <c r="I176" i="2"/>
  <c r="H176" i="2"/>
  <c r="J176" i="2" s="1"/>
  <c r="W176" i="3" s="1"/>
  <c r="X176" i="3" s="1"/>
  <c r="Y176" i="3" s="1"/>
  <c r="I168" i="2"/>
  <c r="H168" i="2"/>
  <c r="I160" i="2"/>
  <c r="H160" i="2"/>
  <c r="I152" i="2"/>
  <c r="H152" i="2"/>
  <c r="I144" i="2"/>
  <c r="H144" i="2"/>
  <c r="J144" i="2" s="1"/>
  <c r="W144" i="3" s="1"/>
  <c r="X144" i="3" s="1"/>
  <c r="Y144" i="3" s="1"/>
  <c r="I136" i="2"/>
  <c r="H136" i="2"/>
  <c r="I128" i="2"/>
  <c r="H128" i="2"/>
  <c r="J128" i="2"/>
  <c r="I120" i="2"/>
  <c r="H120" i="2"/>
  <c r="J120" i="2"/>
  <c r="W120" i="3" s="1"/>
  <c r="X120" i="3" s="1"/>
  <c r="Y120" i="3" s="1"/>
  <c r="I112" i="2"/>
  <c r="H112" i="2"/>
  <c r="I104" i="2"/>
  <c r="H104" i="2"/>
  <c r="I96" i="2"/>
  <c r="H96" i="2"/>
  <c r="I88" i="2"/>
  <c r="H88" i="2"/>
  <c r="J88" i="2" s="1"/>
  <c r="W88" i="3" s="1"/>
  <c r="X88" i="3" s="1"/>
  <c r="Y88" i="3" s="1"/>
  <c r="I80" i="2"/>
  <c r="H80" i="2"/>
  <c r="I72" i="2"/>
  <c r="H72" i="2"/>
  <c r="I64" i="2"/>
  <c r="H64" i="2"/>
  <c r="J64" i="2" s="1"/>
  <c r="W64" i="3" s="1"/>
  <c r="X64" i="3" s="1"/>
  <c r="Y64" i="3" s="1"/>
  <c r="I56" i="2"/>
  <c r="H56" i="2"/>
  <c r="I48" i="2"/>
  <c r="H48" i="2"/>
  <c r="I40" i="2"/>
  <c r="H40" i="2"/>
  <c r="J40" i="2" s="1"/>
  <c r="W40" i="3" s="1"/>
  <c r="X40" i="3" s="1"/>
  <c r="Y40" i="3" s="1"/>
  <c r="I32" i="2"/>
  <c r="H32" i="2"/>
  <c r="I24" i="2"/>
  <c r="H24" i="2"/>
  <c r="J24" i="2"/>
  <c r="I16" i="2"/>
  <c r="H16" i="2"/>
  <c r="I8" i="2"/>
  <c r="H8" i="2"/>
  <c r="I327" i="2"/>
  <c r="H327" i="2"/>
  <c r="H319" i="2"/>
  <c r="I319" i="2"/>
  <c r="J319" i="2" s="1"/>
  <c r="W319" i="3" s="1"/>
  <c r="X319" i="3" s="1"/>
  <c r="Y319" i="3" s="1"/>
  <c r="I311" i="2"/>
  <c r="H311" i="2"/>
  <c r="J311" i="2"/>
  <c r="W311" i="3" s="1"/>
  <c r="X311" i="3" s="1"/>
  <c r="Y311" i="3" s="1"/>
  <c r="H303" i="2"/>
  <c r="J303" i="2" s="1"/>
  <c r="W303" i="3" s="1"/>
  <c r="X303" i="3" s="1"/>
  <c r="Y303" i="3" s="1"/>
  <c r="I303" i="2"/>
  <c r="I295" i="2"/>
  <c r="H295" i="2"/>
  <c r="H287" i="2"/>
  <c r="J287" i="2" s="1"/>
  <c r="W287" i="3" s="1"/>
  <c r="X287" i="3" s="1"/>
  <c r="Y287" i="3" s="1"/>
  <c r="I287" i="2"/>
  <c r="I279" i="2"/>
  <c r="H279" i="2"/>
  <c r="J279" i="2" s="1"/>
  <c r="W279" i="3" s="1"/>
  <c r="X279" i="3" s="1"/>
  <c r="Y279" i="3" s="1"/>
  <c r="H271" i="2"/>
  <c r="J271" i="2" s="1"/>
  <c r="W271" i="3" s="1"/>
  <c r="X271" i="3" s="1"/>
  <c r="Y271" i="3" s="1"/>
  <c r="I271" i="2"/>
  <c r="H263" i="2"/>
  <c r="I263" i="2"/>
  <c r="I255" i="2"/>
  <c r="H255" i="2"/>
  <c r="I247" i="2"/>
  <c r="H247" i="2"/>
  <c r="J247" i="2" s="1"/>
  <c r="W247" i="3" s="1"/>
  <c r="X247" i="3" s="1"/>
  <c r="Y247" i="3" s="1"/>
  <c r="H239" i="2"/>
  <c r="I239" i="2"/>
  <c r="I231" i="2"/>
  <c r="H231" i="2"/>
  <c r="H223" i="2"/>
  <c r="J223" i="2" s="1"/>
  <c r="W223" i="3" s="1"/>
  <c r="X223" i="3" s="1"/>
  <c r="Y223" i="3" s="1"/>
  <c r="I223" i="2"/>
  <c r="I215" i="2"/>
  <c r="H215" i="2"/>
  <c r="J215" i="2" s="1"/>
  <c r="W215" i="3" s="1"/>
  <c r="X215" i="3" s="1"/>
  <c r="Y215" i="3" s="1"/>
  <c r="H207" i="2"/>
  <c r="I207" i="2"/>
  <c r="H199" i="2"/>
  <c r="I199" i="2"/>
  <c r="I191" i="2"/>
  <c r="H191" i="2"/>
  <c r="H183" i="2"/>
  <c r="J183" i="2" s="1"/>
  <c r="W183" i="3" s="1"/>
  <c r="X183" i="3" s="1"/>
  <c r="Y183" i="3" s="1"/>
  <c r="I183" i="2"/>
  <c r="H175" i="2"/>
  <c r="I175" i="2"/>
  <c r="I167" i="2"/>
  <c r="H167" i="2"/>
  <c r="H159" i="2"/>
  <c r="I159" i="2"/>
  <c r="J159" i="2" s="1"/>
  <c r="W159" i="3" s="1"/>
  <c r="X159" i="3" s="1"/>
  <c r="Y159" i="3" s="1"/>
  <c r="I151" i="2"/>
  <c r="H151" i="2"/>
  <c r="J151" i="2" s="1"/>
  <c r="W151" i="3" s="1"/>
  <c r="X151" i="3" s="1"/>
  <c r="Y151" i="3" s="1"/>
  <c r="I143" i="2"/>
  <c r="H143" i="2"/>
  <c r="I135" i="2"/>
  <c r="H135" i="2"/>
  <c r="I127" i="2"/>
  <c r="H127" i="2"/>
  <c r="I119" i="2"/>
  <c r="H119" i="2"/>
  <c r="J119" i="2"/>
  <c r="W119" i="3" s="1"/>
  <c r="X119" i="3" s="1"/>
  <c r="Y119" i="3" s="1"/>
  <c r="I111" i="2"/>
  <c r="H111" i="2"/>
  <c r="I103" i="2"/>
  <c r="H103" i="2"/>
  <c r="I95" i="2"/>
  <c r="H95" i="2"/>
  <c r="I87" i="2"/>
  <c r="H87" i="2"/>
  <c r="J87" i="2" s="1"/>
  <c r="W87" i="3" s="1"/>
  <c r="X87" i="3" s="1"/>
  <c r="Y87" i="3" s="1"/>
  <c r="I79" i="2"/>
  <c r="H79" i="2"/>
  <c r="I71" i="2"/>
  <c r="H71" i="2"/>
  <c r="I63" i="2"/>
  <c r="H63" i="2"/>
  <c r="J63" i="2" s="1"/>
  <c r="W63" i="3" s="1"/>
  <c r="X63" i="3" s="1"/>
  <c r="Y63" i="3" s="1"/>
  <c r="I55" i="2"/>
  <c r="H55" i="2"/>
  <c r="J55" i="2" s="1"/>
  <c r="W55" i="3" s="1"/>
  <c r="X55" i="3" s="1"/>
  <c r="Y55" i="3" s="1"/>
  <c r="I47" i="2"/>
  <c r="H47" i="2"/>
  <c r="I39" i="2"/>
  <c r="H39" i="2"/>
  <c r="I31" i="2"/>
  <c r="H31" i="2"/>
  <c r="J31" i="2" s="1"/>
  <c r="W31" i="3" s="1"/>
  <c r="X31" i="3" s="1"/>
  <c r="Y31" i="3" s="1"/>
  <c r="I23" i="2"/>
  <c r="H23" i="2"/>
  <c r="J23" i="2" s="1"/>
  <c r="W23" i="3" s="1"/>
  <c r="X23" i="3" s="1"/>
  <c r="Y23" i="3" s="1"/>
  <c r="I15" i="2"/>
  <c r="H15" i="2"/>
  <c r="J15" i="2" s="1"/>
  <c r="W15" i="3" s="1"/>
  <c r="X15" i="3" s="1"/>
  <c r="Y15" i="3" s="1"/>
  <c r="I7" i="2"/>
  <c r="H7" i="2"/>
  <c r="H326" i="2"/>
  <c r="I326" i="2"/>
  <c r="B318" i="2"/>
  <c r="H318" i="2"/>
  <c r="I318" i="2"/>
  <c r="H310" i="2"/>
  <c r="J310" i="2" s="1"/>
  <c r="W310" i="3" s="1"/>
  <c r="X310" i="3" s="1"/>
  <c r="Y310" i="3" s="1"/>
  <c r="I310" i="2"/>
  <c r="H302" i="2"/>
  <c r="I302" i="2"/>
  <c r="B294" i="2"/>
  <c r="H294" i="2"/>
  <c r="J294" i="2" s="1"/>
  <c r="W294" i="3" s="1"/>
  <c r="X294" i="3" s="1"/>
  <c r="Y294" i="3" s="1"/>
  <c r="I294" i="2"/>
  <c r="H286" i="2"/>
  <c r="I286" i="2"/>
  <c r="H278" i="2"/>
  <c r="I278" i="2"/>
  <c r="H270" i="2"/>
  <c r="I270" i="2"/>
  <c r="J270" i="2"/>
  <c r="W270" i="3" s="1"/>
  <c r="X270" i="3" s="1"/>
  <c r="Y270" i="3" s="1"/>
  <c r="H262" i="2"/>
  <c r="I262" i="2"/>
  <c r="H254" i="2"/>
  <c r="J254" i="2" s="1"/>
  <c r="W254" i="3" s="1"/>
  <c r="X254" i="3" s="1"/>
  <c r="Y254" i="3" s="1"/>
  <c r="I254" i="2"/>
  <c r="H246" i="2"/>
  <c r="I246" i="2"/>
  <c r="H238" i="2"/>
  <c r="I238" i="2"/>
  <c r="H230" i="2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I206" i="2"/>
  <c r="B198" i="2"/>
  <c r="H198" i="2"/>
  <c r="I198" i="2"/>
  <c r="H190" i="2"/>
  <c r="I190" i="2"/>
  <c r="H182" i="2"/>
  <c r="I182" i="2"/>
  <c r="H174" i="2"/>
  <c r="I174" i="2"/>
  <c r="H166" i="2"/>
  <c r="I166" i="2"/>
  <c r="J166" i="2" s="1"/>
  <c r="W166" i="3" s="1"/>
  <c r="X166" i="3" s="1"/>
  <c r="Y166" i="3" s="1"/>
  <c r="H158" i="2"/>
  <c r="I158" i="2"/>
  <c r="B150" i="2"/>
  <c r="H150" i="2"/>
  <c r="J150" i="2" s="1"/>
  <c r="W150" i="3" s="1"/>
  <c r="X150" i="3" s="1"/>
  <c r="Y150" i="3" s="1"/>
  <c r="I150" i="2"/>
  <c r="H142" i="2"/>
  <c r="I142" i="2"/>
  <c r="H134" i="2"/>
  <c r="I134" i="2"/>
  <c r="B126" i="2"/>
  <c r="H126" i="2"/>
  <c r="I126" i="2"/>
  <c r="J126" i="2" s="1"/>
  <c r="W126" i="3" s="1"/>
  <c r="X126" i="3" s="1"/>
  <c r="Y126" i="3" s="1"/>
  <c r="H118" i="2"/>
  <c r="I118" i="2"/>
  <c r="H110" i="2"/>
  <c r="I110" i="2"/>
  <c r="H102" i="2"/>
  <c r="I102" i="2"/>
  <c r="H94" i="2"/>
  <c r="I94" i="2"/>
  <c r="H86" i="2"/>
  <c r="I86" i="2"/>
  <c r="J86" i="2"/>
  <c r="W86" i="3" s="1"/>
  <c r="X86" i="3" s="1"/>
  <c r="Y86" i="3" s="1"/>
  <c r="H78" i="2"/>
  <c r="J78" i="2" s="1"/>
  <c r="W78" i="3" s="1"/>
  <c r="X78" i="3" s="1"/>
  <c r="Y78" i="3" s="1"/>
  <c r="I78" i="2"/>
  <c r="H70" i="2"/>
  <c r="I70" i="2"/>
  <c r="H62" i="2"/>
  <c r="I62" i="2"/>
  <c r="B54" i="2"/>
  <c r="H54" i="2"/>
  <c r="I54" i="2"/>
  <c r="H46" i="2"/>
  <c r="I46" i="2"/>
  <c r="J46" i="2" s="1"/>
  <c r="W46" i="3" s="1"/>
  <c r="X46" i="3" s="1"/>
  <c r="Y46" i="3" s="1"/>
  <c r="H38" i="2"/>
  <c r="J38" i="2" s="1"/>
  <c r="W38" i="3" s="1"/>
  <c r="X38" i="3" s="1"/>
  <c r="Y38" i="3" s="1"/>
  <c r="I38" i="2"/>
  <c r="H30" i="2"/>
  <c r="I30" i="2"/>
  <c r="H22" i="2"/>
  <c r="I22" i="2"/>
  <c r="H14" i="2"/>
  <c r="J14" i="2" s="1"/>
  <c r="W14" i="3" s="1"/>
  <c r="X14" i="3" s="1"/>
  <c r="Y14" i="3" s="1"/>
  <c r="I14" i="2"/>
  <c r="C325" i="2"/>
  <c r="H325" i="2"/>
  <c r="I325" i="2"/>
  <c r="J325" i="2"/>
  <c r="W325" i="3" s="1"/>
  <c r="X325" i="3" s="1"/>
  <c r="Y325" i="3" s="1"/>
  <c r="C317" i="2"/>
  <c r="H317" i="2"/>
  <c r="I317" i="2"/>
  <c r="H309" i="2"/>
  <c r="I309" i="2"/>
  <c r="C301" i="2"/>
  <c r="I301" i="2"/>
  <c r="H301" i="2"/>
  <c r="H293" i="2"/>
  <c r="I293" i="2"/>
  <c r="H285" i="2"/>
  <c r="I285" i="2"/>
  <c r="C277" i="2"/>
  <c r="I277" i="2"/>
  <c r="H277" i="2"/>
  <c r="J277" i="2" s="1"/>
  <c r="W277" i="3" s="1"/>
  <c r="X277" i="3" s="1"/>
  <c r="Y277" i="3" s="1"/>
  <c r="I269" i="2"/>
  <c r="H269" i="2"/>
  <c r="J269" i="2" s="1"/>
  <c r="W269" i="3" s="1"/>
  <c r="X269" i="3" s="1"/>
  <c r="Y269" i="3" s="1"/>
  <c r="H261" i="2"/>
  <c r="J261" i="2" s="1"/>
  <c r="W261" i="3" s="1"/>
  <c r="X261" i="3" s="1"/>
  <c r="Y261" i="3" s="1"/>
  <c r="I261" i="2"/>
  <c r="H253" i="2"/>
  <c r="I253" i="2"/>
  <c r="C245" i="2"/>
  <c r="H245" i="2"/>
  <c r="I245" i="2"/>
  <c r="I237" i="2"/>
  <c r="H237" i="2"/>
  <c r="C229" i="2"/>
  <c r="H229" i="2"/>
  <c r="I229" i="2"/>
  <c r="H221" i="2"/>
  <c r="I221" i="2"/>
  <c r="I213" i="2"/>
  <c r="H213" i="2"/>
  <c r="I205" i="2"/>
  <c r="H205" i="2"/>
  <c r="C197" i="2"/>
  <c r="H197" i="2"/>
  <c r="I197" i="2"/>
  <c r="H189" i="2"/>
  <c r="I189" i="2"/>
  <c r="H181" i="2"/>
  <c r="I181" i="2"/>
  <c r="I173" i="2"/>
  <c r="H173" i="2"/>
  <c r="J173" i="2" s="1"/>
  <c r="W173" i="3" s="1"/>
  <c r="X173" i="3" s="1"/>
  <c r="Y173" i="3" s="1"/>
  <c r="H165" i="2"/>
  <c r="I165" i="2"/>
  <c r="H157" i="2"/>
  <c r="I157" i="2"/>
  <c r="I149" i="2"/>
  <c r="H149" i="2"/>
  <c r="J149" i="2" s="1"/>
  <c r="W149" i="3" s="1"/>
  <c r="X149" i="3" s="1"/>
  <c r="Y149" i="3" s="1"/>
  <c r="I141" i="2"/>
  <c r="H141" i="2"/>
  <c r="H133" i="2"/>
  <c r="I133" i="2"/>
  <c r="I125" i="2"/>
  <c r="H125" i="2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I93" i="2"/>
  <c r="I85" i="2"/>
  <c r="H85" i="2"/>
  <c r="C77" i="2"/>
  <c r="I77" i="2"/>
  <c r="H77" i="2"/>
  <c r="H69" i="2"/>
  <c r="I69" i="2"/>
  <c r="J69" i="2" s="1"/>
  <c r="W69" i="3" s="1"/>
  <c r="X69" i="3" s="1"/>
  <c r="Y69" i="3" s="1"/>
  <c r="H61" i="2"/>
  <c r="J61" i="2" s="1"/>
  <c r="W61" i="3" s="1"/>
  <c r="X61" i="3" s="1"/>
  <c r="Y61" i="3" s="1"/>
  <c r="I61" i="2"/>
  <c r="H53" i="2"/>
  <c r="I53" i="2"/>
  <c r="H45" i="2"/>
  <c r="I45" i="2"/>
  <c r="H37" i="2"/>
  <c r="I37" i="2"/>
  <c r="J37" i="2"/>
  <c r="H29" i="2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 s="1"/>
  <c r="W324" i="3" s="1"/>
  <c r="X324" i="3" s="1"/>
  <c r="Y324" i="3" s="1"/>
  <c r="H316" i="2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I292" i="2"/>
  <c r="H284" i="2"/>
  <c r="I284" i="2"/>
  <c r="H276" i="2"/>
  <c r="I276" i="2"/>
  <c r="H268" i="2"/>
  <c r="I268" i="2"/>
  <c r="J268" i="2" s="1"/>
  <c r="W268" i="3" s="1"/>
  <c r="X268" i="3" s="1"/>
  <c r="Y268" i="3" s="1"/>
  <c r="H260" i="2"/>
  <c r="J260" i="2" s="1"/>
  <c r="W260" i="3" s="1"/>
  <c r="X260" i="3" s="1"/>
  <c r="Y260" i="3" s="1"/>
  <c r="I260" i="2"/>
  <c r="H252" i="2"/>
  <c r="I252" i="2"/>
  <c r="H244" i="2"/>
  <c r="I244" i="2"/>
  <c r="H236" i="2"/>
  <c r="I236" i="2"/>
  <c r="H228" i="2"/>
  <c r="J228" i="2" s="1"/>
  <c r="W228" i="3" s="1"/>
  <c r="X228" i="3" s="1"/>
  <c r="Y228" i="3" s="1"/>
  <c r="I228" i="2"/>
  <c r="H220" i="2"/>
  <c r="I220" i="2"/>
  <c r="H212" i="2"/>
  <c r="I212" i="2"/>
  <c r="H204" i="2"/>
  <c r="I204" i="2"/>
  <c r="H196" i="2"/>
  <c r="J196" i="2" s="1"/>
  <c r="W196" i="3" s="1"/>
  <c r="X196" i="3" s="1"/>
  <c r="Y196" i="3" s="1"/>
  <c r="I196" i="2"/>
  <c r="H188" i="2"/>
  <c r="I188" i="2"/>
  <c r="H180" i="2"/>
  <c r="J180" i="2" s="1"/>
  <c r="W180" i="3" s="1"/>
  <c r="X180" i="3" s="1"/>
  <c r="Y180" i="3" s="1"/>
  <c r="I180" i="2"/>
  <c r="H172" i="2"/>
  <c r="I172" i="2"/>
  <c r="H164" i="2"/>
  <c r="J164" i="2" s="1"/>
  <c r="W164" i="3" s="1"/>
  <c r="X164" i="3" s="1"/>
  <c r="Y164" i="3" s="1"/>
  <c r="I164" i="2"/>
  <c r="H156" i="2"/>
  <c r="I156" i="2"/>
  <c r="H148" i="2"/>
  <c r="I148" i="2"/>
  <c r="H140" i="2"/>
  <c r="I140" i="2"/>
  <c r="H132" i="2"/>
  <c r="J132" i="2" s="1"/>
  <c r="W132" i="3" s="1"/>
  <c r="X132" i="3" s="1"/>
  <c r="Y132" i="3" s="1"/>
  <c r="I132" i="2"/>
  <c r="H124" i="2"/>
  <c r="J124" i="2" s="1"/>
  <c r="W124" i="3" s="1"/>
  <c r="X124" i="3" s="1"/>
  <c r="Y124" i="3" s="1"/>
  <c r="I124" i="2"/>
  <c r="H116" i="2"/>
  <c r="I116" i="2"/>
  <c r="H108" i="2"/>
  <c r="I108" i="2"/>
  <c r="H100" i="2"/>
  <c r="I100" i="2"/>
  <c r="J100" i="2"/>
  <c r="W100" i="3" s="1"/>
  <c r="X100" i="3" s="1"/>
  <c r="Y100" i="3" s="1"/>
  <c r="D92" i="2"/>
  <c r="H92" i="2"/>
  <c r="I92" i="2"/>
  <c r="H84" i="2"/>
  <c r="I84" i="2"/>
  <c r="H76" i="2"/>
  <c r="I76" i="2"/>
  <c r="H68" i="2"/>
  <c r="I68" i="2"/>
  <c r="H60" i="2"/>
  <c r="I60" i="2"/>
  <c r="D52" i="2"/>
  <c r="H52" i="2"/>
  <c r="I52" i="2"/>
  <c r="H44" i="2"/>
  <c r="I44" i="2"/>
  <c r="H36" i="2"/>
  <c r="J36" i="2" s="1"/>
  <c r="W36" i="3" s="1"/>
  <c r="X36" i="3" s="1"/>
  <c r="Y36" i="3" s="1"/>
  <c r="I36" i="2"/>
  <c r="H28" i="2"/>
  <c r="I28" i="2"/>
  <c r="H20" i="2"/>
  <c r="J20" i="2" s="1"/>
  <c r="W20" i="3" s="1"/>
  <c r="X20" i="3" s="1"/>
  <c r="Y20" i="3" s="1"/>
  <c r="I20" i="2"/>
  <c r="H12" i="2"/>
  <c r="I12" i="2"/>
  <c r="I6" i="2"/>
  <c r="J6" i="2" s="1"/>
  <c r="W6" i="3" s="1"/>
  <c r="H6" i="2"/>
  <c r="K6" i="2"/>
  <c r="I323" i="2"/>
  <c r="H323" i="2"/>
  <c r="I315" i="2"/>
  <c r="H315" i="2"/>
  <c r="I307" i="2"/>
  <c r="H307" i="2"/>
  <c r="I299" i="2"/>
  <c r="H299" i="2"/>
  <c r="I291" i="2"/>
  <c r="H291" i="2"/>
  <c r="I283" i="2"/>
  <c r="H283" i="2"/>
  <c r="I275" i="2"/>
  <c r="H275" i="2"/>
  <c r="E267" i="2"/>
  <c r="I267" i="2"/>
  <c r="H267" i="2"/>
  <c r="J267" i="2" s="1"/>
  <c r="W267" i="3" s="1"/>
  <c r="X267" i="3" s="1"/>
  <c r="Y267" i="3" s="1"/>
  <c r="I259" i="2"/>
  <c r="H259" i="2"/>
  <c r="J259" i="2" s="1"/>
  <c r="W259" i="3" s="1"/>
  <c r="X259" i="3" s="1"/>
  <c r="Y259" i="3" s="1"/>
  <c r="I251" i="2"/>
  <c r="H251" i="2"/>
  <c r="E243" i="2"/>
  <c r="I243" i="2"/>
  <c r="H243" i="2"/>
  <c r="I235" i="2"/>
  <c r="H235" i="2"/>
  <c r="I227" i="2"/>
  <c r="H227" i="2"/>
  <c r="J227" i="2" s="1"/>
  <c r="W227" i="3" s="1"/>
  <c r="X227" i="3" s="1"/>
  <c r="Y227" i="3" s="1"/>
  <c r="E219" i="2"/>
  <c r="I219" i="2"/>
  <c r="H219" i="2"/>
  <c r="I211" i="2"/>
  <c r="H211" i="2"/>
  <c r="J211" i="2" s="1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I187" i="2"/>
  <c r="H187" i="2"/>
  <c r="J187" i="2" s="1"/>
  <c r="W187" i="3" s="1"/>
  <c r="X187" i="3" s="1"/>
  <c r="Y187" i="3" s="1"/>
  <c r="I179" i="2"/>
  <c r="H179" i="2"/>
  <c r="J179" i="2" s="1"/>
  <c r="W179" i="3" s="1"/>
  <c r="X179" i="3" s="1"/>
  <c r="Y179" i="3" s="1"/>
  <c r="I171" i="2"/>
  <c r="H171" i="2"/>
  <c r="J171" i="2" s="1"/>
  <c r="W171" i="3" s="1"/>
  <c r="X171" i="3" s="1"/>
  <c r="Y171" i="3" s="1"/>
  <c r="I163" i="2"/>
  <c r="H163" i="2"/>
  <c r="I155" i="2"/>
  <c r="H155" i="2"/>
  <c r="J155" i="2" s="1"/>
  <c r="W155" i="3" s="1"/>
  <c r="X155" i="3" s="1"/>
  <c r="Y155" i="3" s="1"/>
  <c r="I147" i="2"/>
  <c r="H147" i="2"/>
  <c r="I139" i="2"/>
  <c r="H139" i="2"/>
  <c r="J139" i="2" s="1"/>
  <c r="W139" i="3" s="1"/>
  <c r="X139" i="3" s="1"/>
  <c r="Y139" i="3" s="1"/>
  <c r="I131" i="2"/>
  <c r="H131" i="2"/>
  <c r="E123" i="2"/>
  <c r="I123" i="2"/>
  <c r="H123" i="2"/>
  <c r="I115" i="2"/>
  <c r="H115" i="2"/>
  <c r="I107" i="2"/>
  <c r="H107" i="2"/>
  <c r="J107" i="2" s="1"/>
  <c r="W107" i="3" s="1"/>
  <c r="X107" i="3" s="1"/>
  <c r="Y107" i="3" s="1"/>
  <c r="I99" i="2"/>
  <c r="H99" i="2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I67" i="2"/>
  <c r="J67" i="2" s="1"/>
  <c r="W67" i="3" s="1"/>
  <c r="X67" i="3" s="1"/>
  <c r="Y67" i="3" s="1"/>
  <c r="H67" i="2"/>
  <c r="I59" i="2"/>
  <c r="H59" i="2"/>
  <c r="E51" i="2"/>
  <c r="I51" i="2"/>
  <c r="H51" i="2"/>
  <c r="I43" i="2"/>
  <c r="H43" i="2"/>
  <c r="I35" i="2"/>
  <c r="H35" i="2"/>
  <c r="J35" i="2" s="1"/>
  <c r="W35" i="3" s="1"/>
  <c r="X35" i="3" s="1"/>
  <c r="Y35" i="3" s="1"/>
  <c r="I27" i="2"/>
  <c r="H27" i="2"/>
  <c r="I19" i="2"/>
  <c r="H19" i="2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V143" i="3" s="1"/>
  <c r="G143" i="3" s="1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R32" i="3" s="1"/>
  <c r="C32" i="3" s="1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R171" i="3" s="1"/>
  <c r="C171" i="3" s="1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V289" i="3" s="1"/>
  <c r="G289" i="3" s="1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7" i="10"/>
  <c r="B26" i="12" s="1"/>
  <c r="B27" i="12" s="1"/>
  <c r="A46" i="10"/>
  <c r="B25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V173" i="3" s="1"/>
  <c r="G173" i="3" s="1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V64" i="3" s="1"/>
  <c r="G64" i="3" s="1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R235" i="3"/>
  <c r="C235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E306" i="5"/>
  <c r="T306" i="5" s="1"/>
  <c r="E290" i="5"/>
  <c r="T290" i="5" s="1"/>
  <c r="E191" i="5"/>
  <c r="T191" i="5" s="1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M217" i="3" s="1"/>
  <c r="K300" i="3"/>
  <c r="K190" i="2"/>
  <c r="E218" i="5"/>
  <c r="T218" i="5" s="1"/>
  <c r="E206" i="5"/>
  <c r="T206" i="5" s="1"/>
  <c r="E78" i="5"/>
  <c r="T78" i="5" s="1"/>
  <c r="E46" i="5"/>
  <c r="T46" i="5" s="1"/>
  <c r="K325" i="3"/>
  <c r="K287" i="3"/>
  <c r="K231" i="3"/>
  <c r="K223" i="3"/>
  <c r="K301" i="3"/>
  <c r="K175" i="3"/>
  <c r="E185" i="5"/>
  <c r="T185" i="5" s="1"/>
  <c r="E165" i="5"/>
  <c r="T165" i="5" s="1"/>
  <c r="E154" i="5"/>
  <c r="T154" i="5" s="1"/>
  <c r="E142" i="5"/>
  <c r="T142" i="5" s="1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T328" i="5" s="1"/>
  <c r="E320" i="5"/>
  <c r="T320" i="5" s="1"/>
  <c r="D316" i="5"/>
  <c r="E312" i="5"/>
  <c r="T312" i="5" s="1"/>
  <c r="E284" i="5"/>
  <c r="T284" i="5" s="1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T195" i="5" s="1"/>
  <c r="D191" i="5"/>
  <c r="E175" i="5"/>
  <c r="T175" i="5" s="1"/>
  <c r="D148" i="5"/>
  <c r="E94" i="5"/>
  <c r="T94" i="5" s="1"/>
  <c r="E61" i="5"/>
  <c r="T61" i="5" s="1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T277" i="5" s="1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T92" i="5" s="1"/>
  <c r="B92" i="5"/>
  <c r="E88" i="5"/>
  <c r="T88" i="5" s="1"/>
  <c r="D88" i="5"/>
  <c r="K88" i="5" s="1"/>
  <c r="B88" i="5"/>
  <c r="D85" i="5"/>
  <c r="B85" i="5"/>
  <c r="E85" i="5"/>
  <c r="T85" i="5" s="1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T21" i="5" s="1"/>
  <c r="D21" i="5"/>
  <c r="B21" i="5"/>
  <c r="D269" i="5"/>
  <c r="B310" i="1"/>
  <c r="G310" i="1"/>
  <c r="G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T171" i="5" s="1"/>
  <c r="E167" i="5"/>
  <c r="T167" i="5" s="1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T129" i="5" s="1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T37" i="5" s="1"/>
  <c r="D37" i="5"/>
  <c r="E15" i="5"/>
  <c r="T15" i="5" s="1"/>
  <c r="D15" i="5"/>
  <c r="B15" i="5"/>
  <c r="D8" i="5"/>
  <c r="B8" i="5"/>
  <c r="B37" i="5"/>
  <c r="G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F130" i="1"/>
  <c r="G130" i="1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K300" i="5" s="1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T220" i="5" s="1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T103" i="5" s="1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T231" i="5" s="1"/>
  <c r="E190" i="5"/>
  <c r="T190" i="5" s="1"/>
  <c r="E147" i="5"/>
  <c r="T147" i="5" s="1"/>
  <c r="E9" i="5"/>
  <c r="T9" i="5" s="1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T307" i="5" s="1"/>
  <c r="D307" i="5"/>
  <c r="E303" i="5"/>
  <c r="T303" i="5" s="1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T243" i="5" s="1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T184" i="5" s="1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T48" i="5" s="1"/>
  <c r="D48" i="5"/>
  <c r="E45" i="5"/>
  <c r="T45" i="5" s="1"/>
  <c r="G45" i="5"/>
  <c r="E42" i="5"/>
  <c r="T42" i="5" s="1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M194" i="3" s="1"/>
  <c r="K93" i="3"/>
  <c r="M93" i="3" s="1"/>
  <c r="G61" i="5"/>
  <c r="D306" i="5"/>
  <c r="D291" i="5"/>
  <c r="D207" i="5"/>
  <c r="D165" i="5"/>
  <c r="D142" i="5"/>
  <c r="D78" i="5"/>
  <c r="D46" i="5"/>
  <c r="E295" i="5"/>
  <c r="T295" i="5" s="1"/>
  <c r="E212" i="5"/>
  <c r="T212" i="5" s="1"/>
  <c r="E116" i="5"/>
  <c r="T116" i="5" s="1"/>
  <c r="E55" i="5"/>
  <c r="T55" i="5" s="1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T294" i="5" s="1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T226" i="5" s="1"/>
  <c r="D226" i="5"/>
  <c r="E222" i="5"/>
  <c r="T222" i="5" s="1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T179" i="5" s="1"/>
  <c r="D179" i="5"/>
  <c r="E168" i="5"/>
  <c r="T168" i="5" s="1"/>
  <c r="D168" i="5"/>
  <c r="D164" i="5"/>
  <c r="E164" i="5"/>
  <c r="T164" i="5" s="1"/>
  <c r="D160" i="5"/>
  <c r="E160" i="5"/>
  <c r="T160" i="5" s="1"/>
  <c r="E156" i="5"/>
  <c r="T156" i="5" s="1"/>
  <c r="D156" i="5"/>
  <c r="E149" i="5"/>
  <c r="T149" i="5" s="1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T41" i="5" s="1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T210" i="5" s="1"/>
  <c r="E170" i="5"/>
  <c r="T170" i="5" s="1"/>
  <c r="E115" i="5"/>
  <c r="T115" i="5" s="1"/>
  <c r="E54" i="5"/>
  <c r="T54" i="5" s="1"/>
  <c r="E7" i="5"/>
  <c r="T7" i="5" s="1"/>
  <c r="K76" i="2"/>
  <c r="K240" i="2"/>
  <c r="W117" i="3"/>
  <c r="X117" i="3" s="1"/>
  <c r="Y117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M81" i="3" s="1"/>
  <c r="K96" i="3"/>
  <c r="K112" i="3"/>
  <c r="K125" i="3"/>
  <c r="K137" i="3"/>
  <c r="K152" i="3"/>
  <c r="M152" i="3" s="1"/>
  <c r="K157" i="3"/>
  <c r="M157" i="3" s="1"/>
  <c r="K165" i="3"/>
  <c r="K177" i="3"/>
  <c r="M177" i="3" s="1"/>
  <c r="K185" i="3"/>
  <c r="M185" i="3" s="1"/>
  <c r="K191" i="3"/>
  <c r="K199" i="3"/>
  <c r="K204" i="3"/>
  <c r="K212" i="3"/>
  <c r="K218" i="3"/>
  <c r="K226" i="3"/>
  <c r="K233" i="3"/>
  <c r="K241" i="3"/>
  <c r="K247" i="3"/>
  <c r="K253" i="3"/>
  <c r="K261" i="3"/>
  <c r="M261" i="3" s="1"/>
  <c r="K268" i="3"/>
  <c r="M268" i="3" s="1"/>
  <c r="K276" i="3"/>
  <c r="K282" i="3"/>
  <c r="K290" i="3"/>
  <c r="M290" i="3" s="1"/>
  <c r="K296" i="3"/>
  <c r="K304" i="3"/>
  <c r="K309" i="3"/>
  <c r="K316" i="3"/>
  <c r="K324" i="3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K186" i="3"/>
  <c r="K193" i="3"/>
  <c r="K200" i="3"/>
  <c r="K207" i="3"/>
  <c r="K213" i="3"/>
  <c r="K221" i="3"/>
  <c r="K228" i="3"/>
  <c r="K236" i="3"/>
  <c r="M236" i="3" s="1"/>
  <c r="K242" i="3"/>
  <c r="K248" i="3"/>
  <c r="M248" i="3" s="1"/>
  <c r="K256" i="3"/>
  <c r="K263" i="3"/>
  <c r="M263" i="3" s="1"/>
  <c r="K271" i="3"/>
  <c r="K277" i="3"/>
  <c r="K285" i="3"/>
  <c r="K292" i="3"/>
  <c r="K297" i="3"/>
  <c r="K305" i="3"/>
  <c r="K311" i="3"/>
  <c r="K319" i="3"/>
  <c r="M319" i="3" s="1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C7" i="5"/>
  <c r="J7" i="5" s="1"/>
  <c r="C148" i="5"/>
  <c r="C289" i="5"/>
  <c r="C246" i="5"/>
  <c r="C280" i="5"/>
  <c r="K119" i="2"/>
  <c r="K127" i="2"/>
  <c r="K180" i="2"/>
  <c r="K151" i="2"/>
  <c r="K159" i="2"/>
  <c r="K24" i="2"/>
  <c r="K304" i="2"/>
  <c r="W37" i="3"/>
  <c r="X37" i="3" s="1"/>
  <c r="Y37" i="3" s="1"/>
  <c r="K293" i="2"/>
  <c r="F211" i="5"/>
  <c r="F122" i="5"/>
  <c r="F328" i="5"/>
  <c r="K321" i="3"/>
  <c r="K308" i="3"/>
  <c r="M308" i="3" s="1"/>
  <c r="K295" i="3"/>
  <c r="K281" i="3"/>
  <c r="K266" i="3"/>
  <c r="K252" i="3"/>
  <c r="K239" i="3"/>
  <c r="K224" i="3"/>
  <c r="K209" i="3"/>
  <c r="M209" i="3" s="1"/>
  <c r="K197" i="3"/>
  <c r="K184" i="3"/>
  <c r="K170" i="3"/>
  <c r="K156" i="3"/>
  <c r="K136" i="3"/>
  <c r="K105" i="3"/>
  <c r="M105" i="3" s="1"/>
  <c r="K80" i="3"/>
  <c r="M80" i="3" s="1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128" i="3"/>
  <c r="X128" i="3" s="1"/>
  <c r="Y12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K300" i="2"/>
  <c r="K328" i="2"/>
  <c r="K269" i="2"/>
  <c r="K285" i="2"/>
  <c r="K301" i="2"/>
  <c r="K317" i="2"/>
  <c r="K58" i="2"/>
  <c r="K94" i="2"/>
  <c r="K122" i="2"/>
  <c r="K158" i="2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K51" i="2"/>
  <c r="K83" i="2"/>
  <c r="K115" i="2"/>
  <c r="K147" i="2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K265" i="2"/>
  <c r="K281" i="2"/>
  <c r="K297" i="2"/>
  <c r="K313" i="2"/>
  <c r="K329" i="2"/>
  <c r="K38" i="2"/>
  <c r="K46" i="2"/>
  <c r="K74" i="2"/>
  <c r="K102" i="2"/>
  <c r="K110" i="2"/>
  <c r="K138" i="2"/>
  <c r="K166" i="2"/>
  <c r="K174" i="2"/>
  <c r="K202" i="2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K12" i="3"/>
  <c r="K20" i="3"/>
  <c r="K28" i="3"/>
  <c r="K36" i="3"/>
  <c r="K44" i="3"/>
  <c r="K52" i="3"/>
  <c r="K60" i="3"/>
  <c r="M60" i="3" s="1"/>
  <c r="K68" i="3"/>
  <c r="K76" i="3"/>
  <c r="K84" i="3"/>
  <c r="M84" i="3" s="1"/>
  <c r="K92" i="3"/>
  <c r="K100" i="3"/>
  <c r="K108" i="3"/>
  <c r="K116" i="3"/>
  <c r="K124" i="3"/>
  <c r="K132" i="3"/>
  <c r="K140" i="3"/>
  <c r="M140" i="3" s="1"/>
  <c r="K148" i="3"/>
  <c r="K327" i="3"/>
  <c r="K322" i="3"/>
  <c r="K317" i="3"/>
  <c r="K312" i="3"/>
  <c r="K303" i="3"/>
  <c r="K298" i="3"/>
  <c r="M298" i="3" s="1"/>
  <c r="K293" i="3"/>
  <c r="K289" i="3"/>
  <c r="K284" i="3"/>
  <c r="K279" i="3"/>
  <c r="K274" i="3"/>
  <c r="K269" i="3"/>
  <c r="K264" i="3"/>
  <c r="M264" i="3" s="1"/>
  <c r="K260" i="3"/>
  <c r="M260" i="3" s="1"/>
  <c r="K255" i="3"/>
  <c r="M255" i="3" s="1"/>
  <c r="K249" i="3"/>
  <c r="K244" i="3"/>
  <c r="K240" i="3"/>
  <c r="K234" i="3"/>
  <c r="K229" i="3"/>
  <c r="K225" i="3"/>
  <c r="K220" i="3"/>
  <c r="K215" i="3"/>
  <c r="M215" i="3" s="1"/>
  <c r="K210" i="3"/>
  <c r="K205" i="3"/>
  <c r="K201" i="3"/>
  <c r="M201" i="3" s="1"/>
  <c r="K196" i="3"/>
  <c r="M196" i="3" s="1"/>
  <c r="K192" i="3"/>
  <c r="K183" i="3"/>
  <c r="M183" i="3" s="1"/>
  <c r="K178" i="3"/>
  <c r="M178" i="3" s="1"/>
  <c r="K173" i="3"/>
  <c r="M173" i="3" s="1"/>
  <c r="K169" i="3"/>
  <c r="K164" i="3"/>
  <c r="K160" i="3"/>
  <c r="K151" i="3"/>
  <c r="K141" i="3"/>
  <c r="K129" i="3"/>
  <c r="K120" i="3"/>
  <c r="M120" i="3" s="1"/>
  <c r="K109" i="3"/>
  <c r="M109" i="3" s="1"/>
  <c r="K97" i="3"/>
  <c r="M97" i="3" s="1"/>
  <c r="K88" i="3"/>
  <c r="K77" i="3"/>
  <c r="M77" i="3" s="1"/>
  <c r="K65" i="3"/>
  <c r="K56" i="3"/>
  <c r="K45" i="3"/>
  <c r="M45" i="3" s="1"/>
  <c r="K33" i="3"/>
  <c r="K24" i="3"/>
  <c r="M24" i="3" s="1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4" i="3"/>
  <c r="X24" i="3" s="1"/>
  <c r="Y24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M146" i="3" s="1"/>
  <c r="K143" i="3"/>
  <c r="K138" i="3"/>
  <c r="K135" i="3"/>
  <c r="M135" i="3" s="1"/>
  <c r="K130" i="3"/>
  <c r="K127" i="3"/>
  <c r="K122" i="3"/>
  <c r="M122" i="3" s="1"/>
  <c r="K119" i="3"/>
  <c r="M119" i="3" s="1"/>
  <c r="K114" i="3"/>
  <c r="K111" i="3"/>
  <c r="M111" i="3" s="1"/>
  <c r="K106" i="3"/>
  <c r="M106" i="3" s="1"/>
  <c r="K103" i="3"/>
  <c r="K98" i="3"/>
  <c r="K95" i="3"/>
  <c r="K90" i="3"/>
  <c r="M90" i="3" s="1"/>
  <c r="K87" i="3"/>
  <c r="M87" i="3" s="1"/>
  <c r="K82" i="3"/>
  <c r="K79" i="3"/>
  <c r="K74" i="3"/>
  <c r="K71" i="3"/>
  <c r="K66" i="3"/>
  <c r="K63" i="3"/>
  <c r="K58" i="3"/>
  <c r="M58" i="3" s="1"/>
  <c r="K55" i="3"/>
  <c r="M55" i="3" s="1"/>
  <c r="K50" i="3"/>
  <c r="M50" i="3" s="1"/>
  <c r="K47" i="3"/>
  <c r="K42" i="3"/>
  <c r="K39" i="3"/>
  <c r="K34" i="3"/>
  <c r="M34" i="3" s="1"/>
  <c r="K31" i="3"/>
  <c r="K26" i="3"/>
  <c r="M26" i="3" s="1"/>
  <c r="K23" i="3"/>
  <c r="K18" i="3"/>
  <c r="K15" i="3"/>
  <c r="K10" i="3"/>
  <c r="M10" i="3" s="1"/>
  <c r="K7" i="3"/>
  <c r="K6" i="3"/>
  <c r="K326" i="3"/>
  <c r="M326" i="3" s="1"/>
  <c r="K323" i="3"/>
  <c r="K318" i="3"/>
  <c r="M318" i="3" s="1"/>
  <c r="K315" i="3"/>
  <c r="M315" i="3" s="1"/>
  <c r="K310" i="3"/>
  <c r="K307" i="3"/>
  <c r="M307" i="3" s="1"/>
  <c r="K302" i="3"/>
  <c r="K299" i="3"/>
  <c r="K294" i="3"/>
  <c r="M294" i="3" s="1"/>
  <c r="K291" i="3"/>
  <c r="M291" i="3" s="1"/>
  <c r="K286" i="3"/>
  <c r="M286" i="3" s="1"/>
  <c r="K283" i="3"/>
  <c r="M283" i="3" s="1"/>
  <c r="K278" i="3"/>
  <c r="K275" i="3"/>
  <c r="M275" i="3" s="1"/>
  <c r="K270" i="3"/>
  <c r="K267" i="3"/>
  <c r="K262" i="3"/>
  <c r="M262" i="3" s="1"/>
  <c r="K259" i="3"/>
  <c r="M259" i="3" s="1"/>
  <c r="K254" i="3"/>
  <c r="M254" i="3" s="1"/>
  <c r="K251" i="3"/>
  <c r="K246" i="3"/>
  <c r="K243" i="3"/>
  <c r="M243" i="3" s="1"/>
  <c r="K238" i="3"/>
  <c r="K235" i="3"/>
  <c r="K230" i="3"/>
  <c r="K227" i="3"/>
  <c r="M227" i="3" s="1"/>
  <c r="K222" i="3"/>
  <c r="M222" i="3" s="1"/>
  <c r="K219" i="3"/>
  <c r="K214" i="3"/>
  <c r="K211" i="3"/>
  <c r="M211" i="3" s="1"/>
  <c r="K206" i="3"/>
  <c r="K203" i="3"/>
  <c r="K198" i="3"/>
  <c r="K195" i="3"/>
  <c r="K190" i="3"/>
  <c r="M190" i="3" s="1"/>
  <c r="K187" i="3"/>
  <c r="K182" i="3"/>
  <c r="K179" i="3"/>
  <c r="K174" i="3"/>
  <c r="M174" i="3" s="1"/>
  <c r="K171" i="3"/>
  <c r="K166" i="3"/>
  <c r="K163" i="3"/>
  <c r="M163" i="3" s="1"/>
  <c r="K158" i="3"/>
  <c r="K155" i="3"/>
  <c r="M155" i="3" s="1"/>
  <c r="K150" i="3"/>
  <c r="K147" i="3"/>
  <c r="K142" i="3"/>
  <c r="K139" i="3"/>
  <c r="K134" i="3"/>
  <c r="M134" i="3" s="1"/>
  <c r="K131" i="3"/>
  <c r="M131" i="3" s="1"/>
  <c r="K126" i="3"/>
  <c r="K123" i="3"/>
  <c r="K118" i="3"/>
  <c r="K115" i="3"/>
  <c r="M115" i="3" s="1"/>
  <c r="K110" i="3"/>
  <c r="K107" i="3"/>
  <c r="K102" i="3"/>
  <c r="K99" i="3"/>
  <c r="M99" i="3" s="1"/>
  <c r="K94" i="3"/>
  <c r="M94" i="3" s="1"/>
  <c r="K91" i="3"/>
  <c r="K86" i="3"/>
  <c r="K83" i="3"/>
  <c r="K78" i="3"/>
  <c r="M78" i="3" s="1"/>
  <c r="K75" i="3"/>
  <c r="K70" i="3"/>
  <c r="K67" i="3"/>
  <c r="M67" i="3" s="1"/>
  <c r="K62" i="3"/>
  <c r="K59" i="3"/>
  <c r="K54" i="3"/>
  <c r="K51" i="3"/>
  <c r="K46" i="3"/>
  <c r="M46" i="3" s="1"/>
  <c r="K43" i="3"/>
  <c r="K38" i="3"/>
  <c r="K35" i="3"/>
  <c r="K30" i="3"/>
  <c r="K27" i="3"/>
  <c r="K22" i="3"/>
  <c r="K19" i="3"/>
  <c r="K14" i="3"/>
  <c r="M14" i="3" s="1"/>
  <c r="F43" i="1"/>
  <c r="F39" i="1"/>
  <c r="F35" i="1"/>
  <c r="F31" i="1"/>
  <c r="F27" i="1"/>
  <c r="F23" i="1"/>
  <c r="F19" i="1"/>
  <c r="F15" i="1"/>
  <c r="F11" i="1"/>
  <c r="E36" i="5"/>
  <c r="T36" i="5" s="1"/>
  <c r="E34" i="5"/>
  <c r="T34" i="5" s="1"/>
  <c r="E32" i="5"/>
  <c r="T32" i="5" s="1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M225" i="3" l="1"/>
  <c r="M127" i="3"/>
  <c r="M141" i="3"/>
  <c r="M269" i="3"/>
  <c r="M166" i="3"/>
  <c r="M107" i="3"/>
  <c r="M203" i="3"/>
  <c r="M65" i="3"/>
  <c r="M234" i="3"/>
  <c r="M274" i="3"/>
  <c r="M44" i="3"/>
  <c r="M180" i="3"/>
  <c r="M324" i="3"/>
  <c r="M70" i="3"/>
  <c r="M75" i="3"/>
  <c r="M139" i="3"/>
  <c r="M299" i="3"/>
  <c r="M130" i="3"/>
  <c r="M110" i="3"/>
  <c r="M206" i="3"/>
  <c r="M160" i="3"/>
  <c r="M279" i="3"/>
  <c r="M303" i="3"/>
  <c r="M164" i="3"/>
  <c r="M284" i="3"/>
  <c r="M179" i="3"/>
  <c r="M86" i="3"/>
  <c r="M210" i="3"/>
  <c r="M148" i="3"/>
  <c r="M197" i="3"/>
  <c r="M271" i="3"/>
  <c r="M213" i="3"/>
  <c r="M304" i="3"/>
  <c r="M247" i="3"/>
  <c r="M98" i="3"/>
  <c r="M124" i="3"/>
  <c r="M270" i="3"/>
  <c r="M39" i="3"/>
  <c r="M151" i="3"/>
  <c r="M276" i="3"/>
  <c r="M238" i="3"/>
  <c r="M302" i="3"/>
  <c r="M71" i="3"/>
  <c r="M19" i="3"/>
  <c r="M83" i="3"/>
  <c r="M147" i="3"/>
  <c r="M42" i="3"/>
  <c r="M322" i="3"/>
  <c r="M266" i="3"/>
  <c r="M212" i="3"/>
  <c r="M40" i="3"/>
  <c r="M226" i="3"/>
  <c r="M54" i="3"/>
  <c r="M118" i="3"/>
  <c r="M182" i="3"/>
  <c r="M244" i="3"/>
  <c r="M327" i="3"/>
  <c r="M170" i="3"/>
  <c r="M285" i="3"/>
  <c r="M85" i="3"/>
  <c r="M316" i="3"/>
  <c r="M150" i="3"/>
  <c r="M214" i="3"/>
  <c r="M47" i="3"/>
  <c r="M59" i="3"/>
  <c r="M91" i="3"/>
  <c r="M187" i="3"/>
  <c r="M251" i="3"/>
  <c r="M18" i="3"/>
  <c r="H275" i="1"/>
  <c r="M28" i="3"/>
  <c r="M309" i="3"/>
  <c r="M253" i="3"/>
  <c r="M125" i="3"/>
  <c r="M162" i="3"/>
  <c r="M62" i="3"/>
  <c r="M126" i="3"/>
  <c r="M159" i="3"/>
  <c r="M112" i="3"/>
  <c r="M30" i="3"/>
  <c r="M35" i="3"/>
  <c r="M321" i="3"/>
  <c r="M153" i="3"/>
  <c r="M296" i="3"/>
  <c r="M241" i="3"/>
  <c r="M96" i="3"/>
  <c r="M278" i="3"/>
  <c r="M205" i="3"/>
  <c r="M172" i="3"/>
  <c r="M137" i="3"/>
  <c r="M82" i="3"/>
  <c r="M272" i="3"/>
  <c r="M149" i="3"/>
  <c r="M258" i="3"/>
  <c r="M223" i="3"/>
  <c r="M8" i="3"/>
  <c r="M232" i="3"/>
  <c r="M158" i="3"/>
  <c r="M23" i="3"/>
  <c r="M293" i="3"/>
  <c r="M20" i="3"/>
  <c r="M21" i="3"/>
  <c r="M330" i="3"/>
  <c r="M57" i="3"/>
  <c r="M191" i="3"/>
  <c r="M250" i="3"/>
  <c r="M288" i="3"/>
  <c r="M154" i="3"/>
  <c r="M231" i="3"/>
  <c r="M300" i="3"/>
  <c r="M207" i="3"/>
  <c r="M287" i="3"/>
  <c r="M76" i="3"/>
  <c r="M198" i="3"/>
  <c r="M11" i="3"/>
  <c r="M256" i="3"/>
  <c r="M144" i="3"/>
  <c r="M12" i="3"/>
  <c r="M43" i="3"/>
  <c r="M171" i="3"/>
  <c r="M6" i="3"/>
  <c r="M128" i="3"/>
  <c r="M282" i="3"/>
  <c r="M52" i="3"/>
  <c r="M186" i="3"/>
  <c r="M218" i="3"/>
  <c r="M168" i="3"/>
  <c r="M73" i="3"/>
  <c r="M265" i="3"/>
  <c r="M280" i="3"/>
  <c r="M176" i="3"/>
  <c r="M195" i="3"/>
  <c r="M38" i="3"/>
  <c r="M63" i="3"/>
  <c r="M68" i="3"/>
  <c r="M224" i="3"/>
  <c r="M311" i="3"/>
  <c r="M200" i="3"/>
  <c r="M29" i="3"/>
  <c r="M233" i="3"/>
  <c r="M189" i="3"/>
  <c r="M237" i="3"/>
  <c r="M32" i="3"/>
  <c r="M181" i="3"/>
  <c r="M202" i="3"/>
  <c r="M161" i="3"/>
  <c r="M102" i="3"/>
  <c r="M230" i="3"/>
  <c r="M95" i="3"/>
  <c r="M129" i="3"/>
  <c r="M132" i="3"/>
  <c r="M235" i="3"/>
  <c r="M267" i="3"/>
  <c r="M66" i="3"/>
  <c r="M56" i="3"/>
  <c r="M192" i="3"/>
  <c r="M229" i="3"/>
  <c r="M312" i="3"/>
  <c r="M239" i="3"/>
  <c r="M305" i="3"/>
  <c r="M193" i="3"/>
  <c r="M16" i="3"/>
  <c r="M165" i="3"/>
  <c r="M69" i="3"/>
  <c r="M64" i="3"/>
  <c r="M17" i="3"/>
  <c r="M245" i="3"/>
  <c r="M313" i="3"/>
  <c r="M325" i="3"/>
  <c r="M133" i="3"/>
  <c r="M31" i="3"/>
  <c r="M142" i="3"/>
  <c r="M7" i="3"/>
  <c r="M103" i="3"/>
  <c r="M317" i="3"/>
  <c r="M116" i="3"/>
  <c r="M136" i="3"/>
  <c r="M252" i="3"/>
  <c r="M297" i="3"/>
  <c r="M242" i="3"/>
  <c r="M113" i="3"/>
  <c r="M329" i="3"/>
  <c r="M53" i="3"/>
  <c r="M306" i="3"/>
  <c r="M104" i="3"/>
  <c r="M37" i="3"/>
  <c r="M257" i="3"/>
  <c r="M320" i="3"/>
  <c r="M48" i="3"/>
  <c r="M323" i="3"/>
  <c r="M33" i="3"/>
  <c r="M220" i="3"/>
  <c r="M49" i="3"/>
  <c r="M41" i="3"/>
  <c r="M51" i="3"/>
  <c r="M240" i="3"/>
  <c r="M292" i="3"/>
  <c r="M328" i="3"/>
  <c r="M246" i="3"/>
  <c r="M310" i="3"/>
  <c r="M15" i="3"/>
  <c r="M79" i="3"/>
  <c r="M143" i="3"/>
  <c r="M88" i="3"/>
  <c r="M100" i="3"/>
  <c r="M36" i="3"/>
  <c r="M281" i="3"/>
  <c r="M228" i="3"/>
  <c r="M204" i="3"/>
  <c r="M25" i="3"/>
  <c r="M188" i="3"/>
  <c r="M117" i="3"/>
  <c r="M273" i="3"/>
  <c r="M175" i="3"/>
  <c r="M216" i="3"/>
  <c r="M61" i="3"/>
  <c r="M74" i="3"/>
  <c r="M138" i="3"/>
  <c r="M108" i="3"/>
  <c r="M156" i="3"/>
  <c r="M101" i="3"/>
  <c r="M22" i="3"/>
  <c r="M27" i="3"/>
  <c r="M123" i="3"/>
  <c r="M219" i="3"/>
  <c r="M114" i="3"/>
  <c r="M13" i="3"/>
  <c r="M169" i="3"/>
  <c r="M249" i="3"/>
  <c r="M289" i="3"/>
  <c r="M92" i="3"/>
  <c r="M184" i="3"/>
  <c r="M295" i="3"/>
  <c r="M277" i="3"/>
  <c r="M221" i="3"/>
  <c r="M167" i="3"/>
  <c r="M72" i="3"/>
  <c r="M199" i="3"/>
  <c r="M9" i="3"/>
  <c r="M208" i="3"/>
  <c r="M145" i="3"/>
  <c r="M89" i="3"/>
  <c r="M301" i="3"/>
  <c r="M121" i="3"/>
  <c r="M314" i="3"/>
  <c r="J147" i="2"/>
  <c r="W147" i="3" s="1"/>
  <c r="X147" i="3" s="1"/>
  <c r="Y147" i="3" s="1"/>
  <c r="J243" i="2"/>
  <c r="W243" i="3" s="1"/>
  <c r="X243" i="3" s="1"/>
  <c r="Y243" i="3" s="1"/>
  <c r="J299" i="2"/>
  <c r="W299" i="3" s="1"/>
  <c r="X299" i="3" s="1"/>
  <c r="Y299" i="3" s="1"/>
  <c r="J28" i="2"/>
  <c r="W28" i="3" s="1"/>
  <c r="X28" i="3" s="1"/>
  <c r="Y28" i="3" s="1"/>
  <c r="J172" i="2"/>
  <c r="W172" i="3" s="1"/>
  <c r="X172" i="3" s="1"/>
  <c r="Y172" i="3" s="1"/>
  <c r="J204" i="2"/>
  <c r="W204" i="3" s="1"/>
  <c r="X204" i="3" s="1"/>
  <c r="Y204" i="3" s="1"/>
  <c r="J292" i="2"/>
  <c r="W292" i="3" s="1"/>
  <c r="X292" i="3" s="1"/>
  <c r="Y292" i="3" s="1"/>
  <c r="J309" i="2"/>
  <c r="W309" i="3" s="1"/>
  <c r="X309" i="3" s="1"/>
  <c r="Y309" i="3" s="1"/>
  <c r="J206" i="2"/>
  <c r="W206" i="3" s="1"/>
  <c r="X206" i="3" s="1"/>
  <c r="Y206" i="3" s="1"/>
  <c r="J238" i="2"/>
  <c r="W238" i="3" s="1"/>
  <c r="X238" i="3" s="1"/>
  <c r="Y238" i="3" s="1"/>
  <c r="J56" i="2"/>
  <c r="W56" i="3" s="1"/>
  <c r="X56" i="3" s="1"/>
  <c r="Y56" i="3" s="1"/>
  <c r="J41" i="2"/>
  <c r="W41" i="3" s="1"/>
  <c r="X41" i="3" s="1"/>
  <c r="Y41" i="3" s="1"/>
  <c r="J296" i="2"/>
  <c r="W296" i="3" s="1"/>
  <c r="X296" i="3" s="1"/>
  <c r="Y296" i="3" s="1"/>
  <c r="J137" i="2"/>
  <c r="W137" i="3" s="1"/>
  <c r="X137" i="3" s="1"/>
  <c r="Y137" i="3" s="1"/>
  <c r="J177" i="2"/>
  <c r="W177" i="3" s="1"/>
  <c r="X177" i="3" s="1"/>
  <c r="Y177" i="3" s="1"/>
  <c r="J201" i="2"/>
  <c r="W201" i="3" s="1"/>
  <c r="X201" i="3" s="1"/>
  <c r="Y201" i="3" s="1"/>
  <c r="J225" i="2"/>
  <c r="W225" i="3" s="1"/>
  <c r="X225" i="3" s="1"/>
  <c r="Y225" i="3" s="1"/>
  <c r="J74" i="2"/>
  <c r="W74" i="3" s="1"/>
  <c r="X74" i="3" s="1"/>
  <c r="Y74" i="3" s="1"/>
  <c r="J75" i="2"/>
  <c r="W75" i="3" s="1"/>
  <c r="X75" i="3" s="1"/>
  <c r="Y75" i="3" s="1"/>
  <c r="J275" i="2"/>
  <c r="W275" i="3" s="1"/>
  <c r="X275" i="3" s="1"/>
  <c r="Y275" i="3" s="1"/>
  <c r="J307" i="2"/>
  <c r="W307" i="3" s="1"/>
  <c r="X307" i="3" s="1"/>
  <c r="Y307" i="3" s="1"/>
  <c r="J60" i="2"/>
  <c r="W60" i="3" s="1"/>
  <c r="X60" i="3" s="1"/>
  <c r="Y60" i="3" s="1"/>
  <c r="J92" i="2"/>
  <c r="W92" i="3" s="1"/>
  <c r="X92" i="3" s="1"/>
  <c r="Y92" i="3" s="1"/>
  <c r="J181" i="2"/>
  <c r="W181" i="3" s="1"/>
  <c r="X181" i="3" s="1"/>
  <c r="Y181" i="3" s="1"/>
  <c r="J317" i="2"/>
  <c r="W317" i="3" s="1"/>
  <c r="X317" i="3" s="1"/>
  <c r="Y317" i="3" s="1"/>
  <c r="J134" i="2"/>
  <c r="W134" i="3" s="1"/>
  <c r="X134" i="3" s="1"/>
  <c r="Y134" i="3" s="1"/>
  <c r="J158" i="2"/>
  <c r="W158" i="3" s="1"/>
  <c r="X158" i="3" s="1"/>
  <c r="Y158" i="3" s="1"/>
  <c r="J302" i="2"/>
  <c r="W302" i="3" s="1"/>
  <c r="X302" i="3" s="1"/>
  <c r="Y302" i="3" s="1"/>
  <c r="J95" i="2"/>
  <c r="W95" i="3" s="1"/>
  <c r="X95" i="3" s="1"/>
  <c r="Y95" i="3" s="1"/>
  <c r="J127" i="2"/>
  <c r="W127" i="3" s="1"/>
  <c r="X127" i="3" s="1"/>
  <c r="Y127" i="3" s="1"/>
  <c r="J207" i="2"/>
  <c r="W207" i="3" s="1"/>
  <c r="X207" i="3" s="1"/>
  <c r="Y207" i="3" s="1"/>
  <c r="J51" i="2"/>
  <c r="W51" i="3" s="1"/>
  <c r="X51" i="3" s="1"/>
  <c r="Y51" i="3" s="1"/>
  <c r="J131" i="2"/>
  <c r="W131" i="3" s="1"/>
  <c r="X131" i="3" s="1"/>
  <c r="Y131" i="3" s="1"/>
  <c r="J195" i="2"/>
  <c r="W195" i="3" s="1"/>
  <c r="X195" i="3" s="1"/>
  <c r="Y195" i="3" s="1"/>
  <c r="J251" i="2"/>
  <c r="W251" i="3" s="1"/>
  <c r="X251" i="3" s="1"/>
  <c r="Y251" i="3" s="1"/>
  <c r="J68" i="2"/>
  <c r="W68" i="3" s="1"/>
  <c r="X68" i="3" s="1"/>
  <c r="Y68" i="3" s="1"/>
  <c r="J189" i="2"/>
  <c r="W189" i="3" s="1"/>
  <c r="X189" i="3" s="1"/>
  <c r="Y189" i="3" s="1"/>
  <c r="J54" i="2"/>
  <c r="W54" i="3" s="1"/>
  <c r="X54" i="3" s="1"/>
  <c r="Y54" i="3" s="1"/>
  <c r="J39" i="2"/>
  <c r="W39" i="3" s="1"/>
  <c r="X39" i="3" s="1"/>
  <c r="Y39" i="3" s="1"/>
  <c r="J103" i="2"/>
  <c r="W103" i="3" s="1"/>
  <c r="X103" i="3" s="1"/>
  <c r="Y103" i="3" s="1"/>
  <c r="J8" i="2"/>
  <c r="W8" i="3" s="1"/>
  <c r="X8" i="3" s="1"/>
  <c r="Y8" i="3" s="1"/>
  <c r="J152" i="2"/>
  <c r="W152" i="3" s="1"/>
  <c r="X152" i="3" s="1"/>
  <c r="Y152" i="3" s="1"/>
  <c r="J184" i="2"/>
  <c r="W184" i="3" s="1"/>
  <c r="X184" i="3" s="1"/>
  <c r="Y184" i="3" s="1"/>
  <c r="J216" i="2"/>
  <c r="W216" i="3" s="1"/>
  <c r="X216" i="3" s="1"/>
  <c r="Y216" i="3" s="1"/>
  <c r="J248" i="2"/>
  <c r="W248" i="3" s="1"/>
  <c r="X248" i="3" s="1"/>
  <c r="Y248" i="3" s="1"/>
  <c r="J304" i="2"/>
  <c r="J18" i="2"/>
  <c r="W18" i="3" s="1"/>
  <c r="X18" i="3" s="1"/>
  <c r="Y18" i="3" s="1"/>
  <c r="J50" i="2"/>
  <c r="W50" i="3" s="1"/>
  <c r="X50" i="3" s="1"/>
  <c r="Y50" i="3" s="1"/>
  <c r="J178" i="2"/>
  <c r="W178" i="3" s="1"/>
  <c r="X178" i="3" s="1"/>
  <c r="Y178" i="3" s="1"/>
  <c r="J290" i="2"/>
  <c r="W290" i="3" s="1"/>
  <c r="X290" i="3" s="1"/>
  <c r="Y290" i="3" s="1"/>
  <c r="J330" i="2"/>
  <c r="W330" i="3" s="1"/>
  <c r="X330" i="3" s="1"/>
  <c r="Y330" i="3" s="1"/>
  <c r="J12" i="2"/>
  <c r="W12" i="3" s="1"/>
  <c r="X12" i="3" s="1"/>
  <c r="Y12" i="3" s="1"/>
  <c r="J252" i="2"/>
  <c r="W252" i="3" s="1"/>
  <c r="X252" i="3" s="1"/>
  <c r="Y252" i="3" s="1"/>
  <c r="J221" i="2"/>
  <c r="W221" i="3" s="1"/>
  <c r="X221" i="3" s="1"/>
  <c r="Y221" i="3" s="1"/>
  <c r="J142" i="2"/>
  <c r="W142" i="3" s="1"/>
  <c r="X142" i="3" s="1"/>
  <c r="Y142" i="3" s="1"/>
  <c r="J198" i="2"/>
  <c r="W198" i="3" s="1"/>
  <c r="X198" i="3" s="1"/>
  <c r="Y198" i="3" s="1"/>
  <c r="J47" i="2"/>
  <c r="W47" i="3" s="1"/>
  <c r="X47" i="3" s="1"/>
  <c r="Y47" i="3" s="1"/>
  <c r="J79" i="2"/>
  <c r="W79" i="3" s="1"/>
  <c r="X79" i="3" s="1"/>
  <c r="Y79" i="3" s="1"/>
  <c r="J72" i="2"/>
  <c r="W72" i="3" s="1"/>
  <c r="X72" i="3" s="1"/>
  <c r="Y72" i="3" s="1"/>
  <c r="J104" i="2"/>
  <c r="W104" i="3" s="1"/>
  <c r="X104" i="3" s="1"/>
  <c r="Y104" i="3" s="1"/>
  <c r="J192" i="2"/>
  <c r="W192" i="3" s="1"/>
  <c r="X192" i="3" s="1"/>
  <c r="Y192" i="3" s="1"/>
  <c r="J224" i="2"/>
  <c r="W224" i="3" s="1"/>
  <c r="X224" i="3" s="1"/>
  <c r="Y224" i="3" s="1"/>
  <c r="J9" i="2"/>
  <c r="W9" i="3" s="1"/>
  <c r="X9" i="3" s="1"/>
  <c r="Y9" i="3" s="1"/>
  <c r="J281" i="2"/>
  <c r="W281" i="3" s="1"/>
  <c r="X281" i="3" s="1"/>
  <c r="Y281" i="3" s="1"/>
  <c r="J305" i="2"/>
  <c r="W305" i="3" s="1"/>
  <c r="X305" i="3" s="1"/>
  <c r="Y305" i="3" s="1"/>
  <c r="J122" i="2"/>
  <c r="W122" i="3" s="1"/>
  <c r="X122" i="3" s="1"/>
  <c r="Y122" i="3" s="1"/>
  <c r="J27" i="2"/>
  <c r="W27" i="3" s="1"/>
  <c r="X27" i="3" s="1"/>
  <c r="Y27" i="3" s="1"/>
  <c r="J59" i="2"/>
  <c r="W59" i="3" s="1"/>
  <c r="X59" i="3" s="1"/>
  <c r="Y59" i="3" s="1"/>
  <c r="J115" i="2"/>
  <c r="W115" i="3" s="1"/>
  <c r="X115" i="3" s="1"/>
  <c r="Y115" i="3" s="1"/>
  <c r="J291" i="2"/>
  <c r="W291" i="3" s="1"/>
  <c r="X291" i="3" s="1"/>
  <c r="Y291" i="3" s="1"/>
  <c r="J323" i="2"/>
  <c r="W323" i="3" s="1"/>
  <c r="X323" i="3" s="1"/>
  <c r="Y323" i="3" s="1"/>
  <c r="J52" i="2"/>
  <c r="W52" i="3" s="1"/>
  <c r="X52" i="3" s="1"/>
  <c r="Y52" i="3" s="1"/>
  <c r="J284" i="2"/>
  <c r="W284" i="3" s="1"/>
  <c r="X284" i="3" s="1"/>
  <c r="Y284" i="3" s="1"/>
  <c r="J197" i="2"/>
  <c r="W197" i="3" s="1"/>
  <c r="X197" i="3" s="1"/>
  <c r="Y197" i="3" s="1"/>
  <c r="J229" i="2"/>
  <c r="W229" i="3" s="1"/>
  <c r="X229" i="3" s="1"/>
  <c r="Y229" i="3" s="1"/>
  <c r="J118" i="2"/>
  <c r="W118" i="3" s="1"/>
  <c r="X118" i="3" s="1"/>
  <c r="Y118" i="3" s="1"/>
  <c r="J255" i="2"/>
  <c r="W255" i="3" s="1"/>
  <c r="X255" i="3" s="1"/>
  <c r="Y255" i="3" s="1"/>
  <c r="J48" i="2"/>
  <c r="W48" i="3" s="1"/>
  <c r="X48" i="3" s="1"/>
  <c r="Y48" i="3" s="1"/>
  <c r="J57" i="2"/>
  <c r="W57" i="3" s="1"/>
  <c r="X57" i="3" s="1"/>
  <c r="Y57" i="3" s="1"/>
  <c r="J193" i="2"/>
  <c r="W193" i="3" s="1"/>
  <c r="X193" i="3" s="1"/>
  <c r="Y193" i="3" s="1"/>
  <c r="J217" i="2"/>
  <c r="W217" i="3" s="1"/>
  <c r="X217" i="3" s="1"/>
  <c r="Y217" i="3" s="1"/>
  <c r="J306" i="2"/>
  <c r="W306" i="3" s="1"/>
  <c r="X306" i="3" s="1"/>
  <c r="Y306" i="3" s="1"/>
  <c r="J19" i="2"/>
  <c r="W19" i="3" s="1"/>
  <c r="X19" i="3" s="1"/>
  <c r="Y19" i="3" s="1"/>
  <c r="J99" i="2"/>
  <c r="W99" i="3" s="1"/>
  <c r="X99" i="3" s="1"/>
  <c r="Y99" i="3" s="1"/>
  <c r="J235" i="2"/>
  <c r="W235" i="3" s="1"/>
  <c r="X235" i="3" s="1"/>
  <c r="Y235" i="3" s="1"/>
  <c r="J315" i="2"/>
  <c r="W315" i="3" s="1"/>
  <c r="X315" i="3" s="1"/>
  <c r="Y315" i="3" s="1"/>
  <c r="J140" i="2"/>
  <c r="W140" i="3" s="1"/>
  <c r="X140" i="3" s="1"/>
  <c r="Y140" i="3" s="1"/>
  <c r="J77" i="2"/>
  <c r="W77" i="3" s="1"/>
  <c r="X77" i="3" s="1"/>
  <c r="Y77" i="3" s="1"/>
  <c r="J157" i="2"/>
  <c r="W157" i="3" s="1"/>
  <c r="X157" i="3" s="1"/>
  <c r="Y157" i="3" s="1"/>
  <c r="J213" i="2"/>
  <c r="W213" i="3" s="1"/>
  <c r="X213" i="3" s="1"/>
  <c r="Y213" i="3" s="1"/>
  <c r="J237" i="2"/>
  <c r="W237" i="3" s="1"/>
  <c r="X237" i="3" s="1"/>
  <c r="Y237" i="3" s="1"/>
  <c r="J94" i="2"/>
  <c r="W94" i="3" s="1"/>
  <c r="X94" i="3" s="1"/>
  <c r="Y94" i="3" s="1"/>
  <c r="J174" i="2"/>
  <c r="W174" i="3" s="1"/>
  <c r="X174" i="3" s="1"/>
  <c r="Y174" i="3" s="1"/>
  <c r="J7" i="2"/>
  <c r="W7" i="3" s="1"/>
  <c r="X7" i="3" s="1"/>
  <c r="Y7" i="3" s="1"/>
  <c r="J143" i="2"/>
  <c r="W143" i="3" s="1"/>
  <c r="X143" i="3" s="1"/>
  <c r="Y143" i="3" s="1"/>
  <c r="J167" i="2"/>
  <c r="W167" i="3" s="1"/>
  <c r="X167" i="3" s="1"/>
  <c r="Y167" i="3" s="1"/>
  <c r="J32" i="2"/>
  <c r="W32" i="3" s="1"/>
  <c r="X32" i="3" s="1"/>
  <c r="Y32" i="3" s="1"/>
  <c r="J168" i="2"/>
  <c r="W168" i="3" s="1"/>
  <c r="X168" i="3" s="1"/>
  <c r="Y168" i="3" s="1"/>
  <c r="J328" i="2"/>
  <c r="W328" i="3" s="1"/>
  <c r="X328" i="3" s="1"/>
  <c r="Y328" i="3" s="1"/>
  <c r="J25" i="2"/>
  <c r="W25" i="3" s="1"/>
  <c r="X25" i="3" s="1"/>
  <c r="Y25" i="3" s="1"/>
  <c r="J233" i="2"/>
  <c r="W233" i="3" s="1"/>
  <c r="X233" i="3" s="1"/>
  <c r="Y233" i="3" s="1"/>
  <c r="J321" i="2"/>
  <c r="W321" i="3" s="1"/>
  <c r="X321" i="3" s="1"/>
  <c r="Y321" i="3" s="1"/>
  <c r="J234" i="2"/>
  <c r="W234" i="3" s="1"/>
  <c r="X234" i="3" s="1"/>
  <c r="Y234" i="3" s="1"/>
  <c r="J44" i="2"/>
  <c r="W44" i="3" s="1"/>
  <c r="X44" i="3" s="1"/>
  <c r="Y44" i="3" s="1"/>
  <c r="J116" i="2"/>
  <c r="W116" i="3" s="1"/>
  <c r="X116" i="3" s="1"/>
  <c r="Y116" i="3" s="1"/>
  <c r="J316" i="2"/>
  <c r="W316" i="3" s="1"/>
  <c r="X316" i="3" s="1"/>
  <c r="Y316" i="3" s="1"/>
  <c r="J53" i="2"/>
  <c r="W53" i="3" s="1"/>
  <c r="X53" i="3" s="1"/>
  <c r="Y53" i="3" s="1"/>
  <c r="J133" i="2"/>
  <c r="W133" i="3" s="1"/>
  <c r="X133" i="3" s="1"/>
  <c r="Y133" i="3" s="1"/>
  <c r="J293" i="2"/>
  <c r="W293" i="3" s="1"/>
  <c r="X293" i="3" s="1"/>
  <c r="Y293" i="3" s="1"/>
  <c r="J70" i="2"/>
  <c r="W70" i="3" s="1"/>
  <c r="X70" i="3" s="1"/>
  <c r="Y70" i="3" s="1"/>
  <c r="J230" i="2"/>
  <c r="W230" i="3" s="1"/>
  <c r="X230" i="3" s="1"/>
  <c r="Y230" i="3" s="1"/>
  <c r="J286" i="2"/>
  <c r="W286" i="3" s="1"/>
  <c r="X286" i="3" s="1"/>
  <c r="Y286" i="3" s="1"/>
  <c r="J199" i="2"/>
  <c r="W199" i="3" s="1"/>
  <c r="X199" i="3" s="1"/>
  <c r="Y199" i="3" s="1"/>
  <c r="J106" i="2"/>
  <c r="W106" i="3" s="1"/>
  <c r="X106" i="3" s="1"/>
  <c r="Y106" i="3" s="1"/>
  <c r="J242" i="2"/>
  <c r="W242" i="3" s="1"/>
  <c r="X242" i="3" s="1"/>
  <c r="Y242" i="3" s="1"/>
  <c r="J163" i="2"/>
  <c r="W163" i="3" s="1"/>
  <c r="X163" i="3" s="1"/>
  <c r="Y163" i="3" s="1"/>
  <c r="J219" i="2"/>
  <c r="W219" i="3" s="1"/>
  <c r="X219" i="3" s="1"/>
  <c r="Y219" i="3" s="1"/>
  <c r="J148" i="2"/>
  <c r="W148" i="3" s="1"/>
  <c r="X148" i="3" s="1"/>
  <c r="Y148" i="3" s="1"/>
  <c r="J236" i="2"/>
  <c r="W236" i="3" s="1"/>
  <c r="X236" i="3" s="1"/>
  <c r="Y236" i="3" s="1"/>
  <c r="J29" i="2"/>
  <c r="W29" i="3" s="1"/>
  <c r="X29" i="3" s="1"/>
  <c r="Y29" i="3" s="1"/>
  <c r="J85" i="2"/>
  <c r="W85" i="3" s="1"/>
  <c r="X85" i="3" s="1"/>
  <c r="Y85" i="3" s="1"/>
  <c r="J141" i="2"/>
  <c r="W141" i="3" s="1"/>
  <c r="X141" i="3" s="1"/>
  <c r="Y141" i="3" s="1"/>
  <c r="J165" i="2"/>
  <c r="W165" i="3" s="1"/>
  <c r="X165" i="3" s="1"/>
  <c r="Y165" i="3" s="1"/>
  <c r="J245" i="2"/>
  <c r="W245" i="3" s="1"/>
  <c r="X245" i="3" s="1"/>
  <c r="Y245" i="3" s="1"/>
  <c r="J301" i="2"/>
  <c r="W301" i="3" s="1"/>
  <c r="X301" i="3" s="1"/>
  <c r="Y301" i="3" s="1"/>
  <c r="J22" i="2"/>
  <c r="W22" i="3" s="1"/>
  <c r="X22" i="3" s="1"/>
  <c r="Y22" i="3" s="1"/>
  <c r="J102" i="2"/>
  <c r="W102" i="3" s="1"/>
  <c r="X102" i="3" s="1"/>
  <c r="Y102" i="3" s="1"/>
  <c r="J182" i="2"/>
  <c r="W182" i="3" s="1"/>
  <c r="X182" i="3" s="1"/>
  <c r="Y182" i="3" s="1"/>
  <c r="J262" i="2"/>
  <c r="W262" i="3" s="1"/>
  <c r="X262" i="3" s="1"/>
  <c r="Y262" i="3" s="1"/>
  <c r="J318" i="2"/>
  <c r="W318" i="3" s="1"/>
  <c r="X318" i="3" s="1"/>
  <c r="Y318" i="3" s="1"/>
  <c r="J71" i="2"/>
  <c r="W71" i="3" s="1"/>
  <c r="X71" i="3" s="1"/>
  <c r="Y71" i="3" s="1"/>
  <c r="J175" i="2"/>
  <c r="W175" i="3" s="1"/>
  <c r="X175" i="3" s="1"/>
  <c r="Y175" i="3" s="1"/>
  <c r="J231" i="2"/>
  <c r="W231" i="3" s="1"/>
  <c r="X231" i="3" s="1"/>
  <c r="Y231" i="3" s="1"/>
  <c r="J16" i="2"/>
  <c r="W16" i="3" s="1"/>
  <c r="X16" i="3" s="1"/>
  <c r="Y16" i="3" s="1"/>
  <c r="J96" i="2"/>
  <c r="W96" i="3" s="1"/>
  <c r="X96" i="3" s="1"/>
  <c r="Y96" i="3" s="1"/>
  <c r="J232" i="2"/>
  <c r="W232" i="3" s="1"/>
  <c r="X232" i="3" s="1"/>
  <c r="Y232" i="3" s="1"/>
  <c r="J89" i="2"/>
  <c r="W89" i="3" s="1"/>
  <c r="X89" i="3" s="1"/>
  <c r="Y89" i="3" s="1"/>
  <c r="J329" i="2"/>
  <c r="W329" i="3" s="1"/>
  <c r="X329" i="3" s="1"/>
  <c r="Y329" i="3" s="1"/>
  <c r="J58" i="2"/>
  <c r="W58" i="3" s="1"/>
  <c r="X58" i="3" s="1"/>
  <c r="Y58" i="3" s="1"/>
  <c r="J114" i="2"/>
  <c r="W114" i="3" s="1"/>
  <c r="X114" i="3" s="1"/>
  <c r="Y114" i="3" s="1"/>
  <c r="J282" i="2"/>
  <c r="W282" i="3" s="1"/>
  <c r="X282" i="3" s="1"/>
  <c r="Y282" i="3" s="1"/>
  <c r="J322" i="2"/>
  <c r="W322" i="3" s="1"/>
  <c r="X322" i="3" s="1"/>
  <c r="Y322" i="3" s="1"/>
  <c r="J208" i="2"/>
  <c r="W208" i="3" s="1"/>
  <c r="X208" i="3" s="1"/>
  <c r="Y208" i="3" s="1"/>
  <c r="J288" i="2"/>
  <c r="W288" i="3" s="1"/>
  <c r="X288" i="3" s="1"/>
  <c r="Y288" i="3" s="1"/>
  <c r="J113" i="2"/>
  <c r="W113" i="3" s="1"/>
  <c r="X113" i="3" s="1"/>
  <c r="Y113" i="3" s="1"/>
  <c r="J265" i="2"/>
  <c r="W265" i="3" s="1"/>
  <c r="X265" i="3" s="1"/>
  <c r="Y265" i="3" s="1"/>
  <c r="J218" i="2"/>
  <c r="W218" i="3" s="1"/>
  <c r="X218" i="3" s="1"/>
  <c r="Y218" i="3" s="1"/>
  <c r="J250" i="2"/>
  <c r="W250" i="3" s="1"/>
  <c r="X250" i="3" s="1"/>
  <c r="Y250" i="3" s="1"/>
  <c r="J76" i="2"/>
  <c r="W76" i="3" s="1"/>
  <c r="X76" i="3" s="1"/>
  <c r="Y76" i="3" s="1"/>
  <c r="J156" i="2"/>
  <c r="W156" i="3" s="1"/>
  <c r="X156" i="3" s="1"/>
  <c r="Y156" i="3" s="1"/>
  <c r="J212" i="2"/>
  <c r="W212" i="3" s="1"/>
  <c r="X212" i="3" s="1"/>
  <c r="Y212" i="3" s="1"/>
  <c r="J110" i="2"/>
  <c r="W110" i="3" s="1"/>
  <c r="X110" i="3" s="1"/>
  <c r="Y110" i="3" s="1"/>
  <c r="J190" i="2"/>
  <c r="W190" i="3" s="1"/>
  <c r="X190" i="3" s="1"/>
  <c r="Y190" i="3" s="1"/>
  <c r="J263" i="2"/>
  <c r="W263" i="3" s="1"/>
  <c r="X263" i="3" s="1"/>
  <c r="Y263" i="3" s="1"/>
  <c r="J188" i="2"/>
  <c r="W188" i="3" s="1"/>
  <c r="X188" i="3" s="1"/>
  <c r="Y188" i="3" s="1"/>
  <c r="J244" i="2"/>
  <c r="W244" i="3" s="1"/>
  <c r="X244" i="3" s="1"/>
  <c r="Y244" i="3" s="1"/>
  <c r="J93" i="2"/>
  <c r="W93" i="3" s="1"/>
  <c r="X93" i="3" s="1"/>
  <c r="Y93" i="3" s="1"/>
  <c r="J205" i="2"/>
  <c r="W205" i="3" s="1"/>
  <c r="X205" i="3" s="1"/>
  <c r="Y205" i="3" s="1"/>
  <c r="J253" i="2"/>
  <c r="W253" i="3" s="1"/>
  <c r="X253" i="3" s="1"/>
  <c r="Y253" i="3" s="1"/>
  <c r="J30" i="2"/>
  <c r="W30" i="3" s="1"/>
  <c r="X30" i="3" s="1"/>
  <c r="Y30" i="3" s="1"/>
  <c r="J246" i="2"/>
  <c r="W246" i="3" s="1"/>
  <c r="X246" i="3" s="1"/>
  <c r="Y246" i="3" s="1"/>
  <c r="J326" i="2"/>
  <c r="W326" i="3" s="1"/>
  <c r="X326" i="3" s="1"/>
  <c r="Y326" i="3" s="1"/>
  <c r="J135" i="2"/>
  <c r="W135" i="3" s="1"/>
  <c r="X135" i="3" s="1"/>
  <c r="Y135" i="3" s="1"/>
  <c r="J239" i="2"/>
  <c r="W239" i="3" s="1"/>
  <c r="X239" i="3" s="1"/>
  <c r="Y239" i="3" s="1"/>
  <c r="J295" i="2"/>
  <c r="W295" i="3" s="1"/>
  <c r="X295" i="3" s="1"/>
  <c r="Y295" i="3" s="1"/>
  <c r="J80" i="2"/>
  <c r="W80" i="3" s="1"/>
  <c r="X80" i="3" s="1"/>
  <c r="Y80" i="3" s="1"/>
  <c r="J160" i="2"/>
  <c r="W160" i="3" s="1"/>
  <c r="X160" i="3" s="1"/>
  <c r="Y160" i="3" s="1"/>
  <c r="J97" i="2"/>
  <c r="W97" i="3" s="1"/>
  <c r="X97" i="3" s="1"/>
  <c r="Y97" i="3" s="1"/>
  <c r="J121" i="2"/>
  <c r="W121" i="3" s="1"/>
  <c r="X121" i="3" s="1"/>
  <c r="Y121" i="3" s="1"/>
  <c r="J161" i="2"/>
  <c r="W161" i="3" s="1"/>
  <c r="X161" i="3" s="1"/>
  <c r="Y161" i="3" s="1"/>
  <c r="J90" i="2"/>
  <c r="W90" i="3" s="1"/>
  <c r="X90" i="3" s="1"/>
  <c r="Y90" i="3" s="1"/>
  <c r="J43" i="2"/>
  <c r="W43" i="3" s="1"/>
  <c r="X43" i="3" s="1"/>
  <c r="Y43" i="3" s="1"/>
  <c r="J123" i="2"/>
  <c r="W123" i="3" s="1"/>
  <c r="X123" i="3" s="1"/>
  <c r="Y123" i="3" s="1"/>
  <c r="J283" i="2"/>
  <c r="W283" i="3" s="1"/>
  <c r="X283" i="3" s="1"/>
  <c r="Y283" i="3" s="1"/>
  <c r="J84" i="2"/>
  <c r="W84" i="3" s="1"/>
  <c r="X84" i="3" s="1"/>
  <c r="Y84" i="3" s="1"/>
  <c r="J108" i="2"/>
  <c r="W108" i="3" s="1"/>
  <c r="X108" i="3" s="1"/>
  <c r="Y108" i="3" s="1"/>
  <c r="J220" i="2"/>
  <c r="W220" i="3" s="1"/>
  <c r="X220" i="3" s="1"/>
  <c r="Y220" i="3" s="1"/>
  <c r="J276" i="2"/>
  <c r="W276" i="3" s="1"/>
  <c r="X276" i="3" s="1"/>
  <c r="Y276" i="3" s="1"/>
  <c r="J45" i="2"/>
  <c r="W45" i="3" s="1"/>
  <c r="X45" i="3" s="1"/>
  <c r="Y45" i="3" s="1"/>
  <c r="J125" i="2"/>
  <c r="W125" i="3" s="1"/>
  <c r="X125" i="3" s="1"/>
  <c r="Y125" i="3" s="1"/>
  <c r="J285" i="2"/>
  <c r="W285" i="3" s="1"/>
  <c r="X285" i="3" s="1"/>
  <c r="Y285" i="3" s="1"/>
  <c r="J62" i="2"/>
  <c r="W62" i="3" s="1"/>
  <c r="X62" i="3" s="1"/>
  <c r="Y62" i="3" s="1"/>
  <c r="J278" i="2"/>
  <c r="W278" i="3" s="1"/>
  <c r="X278" i="3" s="1"/>
  <c r="Y278" i="3" s="1"/>
  <c r="J111" i="2"/>
  <c r="W111" i="3" s="1"/>
  <c r="X111" i="3" s="1"/>
  <c r="Y111" i="3" s="1"/>
  <c r="J191" i="2"/>
  <c r="W191" i="3" s="1"/>
  <c r="X191" i="3" s="1"/>
  <c r="Y191" i="3" s="1"/>
  <c r="J327" i="2"/>
  <c r="W327" i="3" s="1"/>
  <c r="X327" i="3" s="1"/>
  <c r="Y327" i="3" s="1"/>
  <c r="J112" i="2"/>
  <c r="W112" i="3" s="1"/>
  <c r="X112" i="3" s="1"/>
  <c r="Y112" i="3" s="1"/>
  <c r="J136" i="2"/>
  <c r="W136" i="3" s="1"/>
  <c r="X136" i="3" s="1"/>
  <c r="Y136" i="3" s="1"/>
  <c r="J272" i="2"/>
  <c r="W272" i="3" s="1"/>
  <c r="X272" i="3" s="1"/>
  <c r="Y272" i="3" s="1"/>
  <c r="J185" i="2"/>
  <c r="W185" i="3" s="1"/>
  <c r="X185" i="3" s="1"/>
  <c r="Y185" i="3" s="1"/>
  <c r="J209" i="2"/>
  <c r="W209" i="3" s="1"/>
  <c r="X209" i="3" s="1"/>
  <c r="Y209" i="3" s="1"/>
  <c r="J273" i="2"/>
  <c r="W273" i="3" s="1"/>
  <c r="X273" i="3" s="1"/>
  <c r="Y273" i="3" s="1"/>
  <c r="J98" i="2"/>
  <c r="W98" i="3" s="1"/>
  <c r="X98" i="3" s="1"/>
  <c r="Y98" i="3" s="1"/>
  <c r="J130" i="2"/>
  <c r="W130" i="3" s="1"/>
  <c r="X130" i="3" s="1"/>
  <c r="Y130" i="3" s="1"/>
  <c r="J194" i="2"/>
  <c r="W194" i="3" s="1"/>
  <c r="X194" i="3" s="1"/>
  <c r="Y194" i="3" s="1"/>
  <c r="J226" i="2"/>
  <c r="W226" i="3" s="1"/>
  <c r="X226" i="3" s="1"/>
  <c r="Y226" i="3" s="1"/>
  <c r="J138" i="2"/>
  <c r="W138" i="3" s="1"/>
  <c r="X138" i="3" s="1"/>
  <c r="Y138" i="3" s="1"/>
  <c r="H331" i="2"/>
  <c r="I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H280" i="5"/>
  <c r="H99" i="5"/>
  <c r="K331" i="2"/>
  <c r="L8" i="5"/>
  <c r="E332" i="5"/>
  <c r="F332" i="5"/>
  <c r="K331" i="3"/>
  <c r="B18" i="10" s="1"/>
  <c r="D30" i="10" l="1"/>
  <c r="B30" i="10" s="1"/>
  <c r="N302" i="5"/>
  <c r="B19" i="10"/>
  <c r="J331" i="2"/>
  <c r="J330" i="3"/>
  <c r="J331" i="3" s="1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<sst xmlns="http://schemas.openxmlformats.org/spreadsheetml/2006/main" count="9107" uniqueCount="1765">
  <si>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</si>
  <si>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</si>
  <si>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</si>
  <si>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</si>
  <si>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</si>
  <si>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</si>
  <si>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</si>
  <si>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</si>
  <si>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</si>
  <si>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</si>
  <si>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</si>
  <si>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</si>
  <si>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</si>
  <si>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</si>
  <si>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</si>
  <si>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</si>
  <si>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</si>
  <si>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</si>
  <si>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</si>
  <si>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</si>
  <si>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</si>
  <si>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</si>
  <si>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</si>
  <si>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</si>
  <si>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</si>
  <si>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</si>
  <si>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</si>
  <si>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</si>
  <si>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</si>
  <si>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</si>
  <si>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</si>
  <si>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</si>
  <si>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</si>
  <si>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</si>
  <si>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</si>
  <si>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</si>
  <si>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</si>
  <si>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</si>
  <si>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</si>
  <si>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</si>
  <si>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</si>
  <si>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</si>
  <si>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</si>
  <si>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</si>
  <si>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</si>
  <si>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</si>
  <si>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</si>
  <si>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</si>
  <si>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</si>
  <si>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</si>
  <si>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</si>
  <si>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</si>
  <si>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</si>
  <si>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</si>
  <si>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</si>
  <si>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</si>
  <si>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</si>
  <si>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</si>
  <si>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</si>
  <si>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</si>
  <si>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</si>
  <si>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</si>
  <si>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</si>
  <si>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</si>
  <si>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</si>
  <si>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</si>
  <si>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</si>
  <si>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</si>
  <si>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</si>
  <si>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</si>
  <si>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</si>
  <si>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</si>
  <si>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</si>
  <si>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</si>
  <si>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</si>
  <si>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</si>
  <si>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</si>
  <si>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</si>
  <si>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</si>
  <si>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</si>
  <si>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</si>
  <si>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</si>
  <si>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</si>
  <si>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</si>
  <si>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</si>
  <si>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</si>
  <si>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</si>
  <si>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</si>
  <si>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</si>
  <si>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</si>
  <si>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</si>
  <si>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</si>
  <si>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</si>
  <si>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</si>
  <si>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</si>
  <si>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</si>
  <si>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</si>
  <si>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</si>
  <si>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</si>
  <si>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</si>
  <si>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</si>
  <si>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</si>
  <si>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</si>
  <si>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</si>
  <si>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</si>
  <si>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</si>
  <si>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</si>
  <si>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</si>
  <si>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</si>
  <si>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</si>
  <si>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</si>
  <si>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</si>
  <si>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</si>
  <si>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</si>
  <si>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</si>
  <si>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</si>
  <si>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</si>
  <si>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</si>
  <si>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</si>
  <si>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</si>
  <si>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</si>
  <si>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</si>
  <si>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</si>
  <si>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</si>
  <si>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</si>
  <si>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</si>
  <si>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</si>
  <si>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</si>
  <si>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</si>
  <si>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</si>
  <si>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</si>
  <si>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</si>
  <si>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</si>
  <si>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</si>
  <si>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</si>
  <si>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</si>
  <si>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</si>
  <si>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</si>
  <si>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</si>
  <si>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</si>
  <si>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</si>
  <si>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</si>
  <si>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</si>
  <si>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</si>
  <si>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</si>
  <si>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</si>
  <si>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</si>
  <si>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</si>
  <si>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</si>
  <si>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</si>
  <si>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</si>
  <si>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</si>
  <si>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</si>
  <si>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</si>
  <si>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</si>
  <si>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</si>
  <si>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</si>
  <si>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</si>
  <si>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</si>
  <si>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</si>
  <si>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</si>
  <si>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</si>
  <si>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</si>
  <si>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</si>
  <si>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</si>
  <si>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</si>
  <si>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</si>
  <si>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</si>
  <si>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</si>
  <si>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</si>
  <si>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</si>
  <si>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</si>
  <si>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</si>
  <si>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</si>
  <si>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</si>
  <si>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</si>
  <si>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</si>
  <si>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</si>
  <si>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</si>
  <si>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</si>
  <si>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</si>
  <si>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</si>
  <si>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</si>
  <si>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</si>
  <si>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</si>
  <si>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</si>
  <si>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</si>
  <si>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</si>
  <si>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</si>
  <si>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</si>
  <si>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</si>
  <si>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</si>
  <si>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</si>
  <si>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</si>
  <si>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</si>
  <si>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</si>
  <si>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</si>
  <si>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</si>
  <si>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</si>
  <si>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</si>
  <si>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</si>
  <si>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</si>
  <si>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</si>
  <si>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</si>
  <si>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</si>
  <si>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</si>
  <si>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</si>
  <si>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</si>
  <si>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</si>
  <si>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</si>
  <si>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</si>
  <si>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</si>
  <si>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</si>
  <si>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</si>
  <si>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</si>
  <si>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</si>
  <si>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</si>
  <si>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</si>
  <si>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</si>
  <si>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</si>
  <si>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</si>
  <si>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</si>
  <si>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</si>
  <si>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</si>
  <si>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</si>
  <si>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</si>
  <si>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</si>
  <si>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</si>
  <si>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</si>
  <si>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</si>
  <si>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</si>
  <si>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</si>
  <si>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</si>
  <si>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</si>
  <si>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</si>
  <si>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</si>
  <si>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</si>
  <si>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</si>
  <si>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</si>
  <si>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</si>
  <si>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</si>
  <si>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</si>
  <si>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</si>
  <si>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</si>
  <si>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</si>
  <si>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</si>
  <si>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</si>
  <si>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</si>
  <si>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</si>
  <si>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</si>
  <si>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</si>
  <si>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</si>
  <si>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</si>
  <si>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</si>
  <si>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</si>
  <si>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</si>
  <si>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</si>
  <si>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</si>
  <si>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</si>
  <si>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</si>
  <si>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</si>
  <si>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</si>
  <si>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</si>
  <si>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</si>
  <si>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</si>
  <si>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</si>
  <si>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</si>
  <si>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</si>
  <si>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</si>
  <si>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</si>
  <si>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</si>
  <si>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</si>
  <si>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</si>
  <si>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</si>
  <si>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</si>
  <si>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</si>
  <si>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</si>
  <si>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</si>
  <si>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</si>
  <si>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</si>
  <si>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</si>
  <si>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</si>
  <si>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</si>
  <si>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</si>
  <si>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</si>
  <si>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</si>
  <si>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</si>
  <si>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</si>
  <si>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</si>
  <si>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</si>
  <si>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</si>
  <si>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</si>
  <si>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</si>
  <si>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</si>
  <si>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</si>
  <si>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</si>
  <si>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</si>
  <si>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</si>
  <si>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</si>
  <si>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</si>
  <si>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</si>
  <si>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</si>
  <si>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</si>
  <si>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</si>
  <si>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</si>
  <si>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</si>
  <si>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</si>
  <si>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</si>
  <si>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</si>
  <si>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</si>
  <si>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</si>
  <si>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</si>
  <si>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</si>
  <si>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</si>
  <si>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</si>
  <si>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</si>
  <si>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</si>
  <si>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</si>
  <si>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</si>
  <si>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</si>
  <si>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</si>
  <si>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</si>
  <si>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</si>
  <si>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</si>
  <si>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</si>
  <si>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</si>
  <si>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</si>
  <si>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</si>
  <si>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</si>
  <si>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</si>
  <si>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</si>
  <si>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</si>
  <si>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</si>
  <si>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</si>
  <si>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</si>
  <si>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</si>
  <si>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</si>
  <si>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</si>
  <si>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</si>
  <si>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</si>
  <si>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</si>
  <si>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</si>
  <si>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</si>
  <si>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</si>
  <si>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</si>
  <si>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</si>
  <si>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</si>
  <si>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</si>
  <si>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</si>
  <si>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</si>
  <si>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</si>
  <si>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</si>
  <si>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</si>
  <si>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</si>
  <si>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</si>
  <si>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</si>
  <si>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</si>
  <si>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</si>
  <si>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</si>
  <si>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</si>
  <si>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</si>
  <si>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</si>
  <si>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</si>
  <si>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</si>
  <si>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</si>
  <si>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</si>
  <si>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</si>
  <si>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</si>
  <si>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</si>
  <si>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</si>
  <si>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</si>
  <si>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</si>
  <si>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</si>
  <si>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</si>
  <si>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</si>
  <si>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</si>
  <si>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</si>
  <si>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</si>
  <si>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</si>
  <si>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</si>
  <si>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</si>
  <si>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</si>
  <si>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</si>
  <si>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</si>
  <si>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</si>
  <si>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</si>
  <si>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</si>
  <si>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</si>
  <si>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</si>
  <si>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</si>
  <si>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</si>
  <si>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</si>
  <si>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</si>
  <si>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</si>
  <si>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</si>
  <si>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</si>
  <si>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</si>
  <si>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</si>
  <si>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</si>
  <si>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</si>
  <si>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</si>
  <si>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</si>
  <si>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</si>
  <si>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</si>
  <si>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</si>
  <si>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</si>
  <si>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</si>
  <si>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</si>
  <si>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</si>
  <si>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</si>
  <si>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</si>
  <si>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</si>
  <si>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</si>
  <si>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</si>
  <si>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</si>
  <si>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</si>
  <si>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</si>
  <si>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</si>
  <si>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</si>
  <si>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</si>
  <si>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</si>
  <si>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</si>
  <si>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</si>
  <si>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</si>
  <si>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</si>
  <si>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</si>
  <si>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</si>
  <si>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</si>
  <si>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</si>
  <si>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</si>
  <si>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</si>
  <si>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</si>
  <si>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</si>
  <si>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</si>
  <si>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</si>
  <si>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</si>
  <si>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</si>
  <si>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</si>
  <si>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</si>
  <si>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</si>
  <si>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</si>
  <si>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</si>
  <si>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</si>
  <si>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</si>
  <si>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</si>
  <si>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</si>
  <si>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</si>
  <si>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</si>
  <si>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</si>
  <si>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</si>
  <si>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</si>
  <si>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</si>
  <si>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</si>
  <si>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</si>
  <si>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</si>
  <si>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</si>
  <si>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</si>
  <si>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</si>
  <si>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</si>
  <si>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</si>
  <si>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</si>
  <si>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</si>
  <si>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</si>
  <si>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</si>
  <si>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</si>
  <si>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</si>
  <si>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</si>
  <si>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</si>
  <si>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</si>
  <si>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</si>
  <si>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</si>
  <si>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</si>
  <si>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</si>
  <si>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</si>
  <si>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</si>
  <si>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</si>
  <si>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</si>
  <si>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</si>
  <si>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</si>
  <si>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</si>
  <si>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</si>
  <si>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</si>
  <si>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</si>
  <si>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</si>
  <si>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</si>
  <si>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</si>
  <si>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</si>
  <si>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</si>
  <si>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</si>
  <si>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</si>
  <si>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</si>
  <si>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</si>
  <si>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</si>
  <si>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</si>
  <si>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</si>
  <si>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</si>
  <si>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</si>
  <si>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</si>
  <si>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</si>
  <si>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</si>
  <si>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</si>
  <si>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</si>
  <si>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</si>
  <si>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</si>
  <si>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</si>
  <si>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</si>
  <si>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</si>
  <si>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</si>
  <si>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</si>
  <si>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</si>
  <si>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</si>
  <si>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</si>
  <si>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</si>
  <si>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</si>
  <si>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</si>
  <si>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</si>
  <si>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</si>
  <si>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</si>
  <si>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</si>
  <si>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</si>
  <si>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</si>
  <si>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</si>
  <si>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</si>
  <si>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</si>
  <si>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</si>
  <si>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</si>
  <si>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</si>
  <si>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</si>
  <si>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</si>
  <si>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</si>
  <si>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</si>
  <si>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</si>
  <si>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</si>
  <si>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</si>
  <si>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</si>
  <si>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</si>
  <si>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</si>
  <si>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</si>
  <si>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</si>
  <si>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</si>
  <si>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</si>
  <si>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</si>
  <si>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</si>
  <si>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</si>
  <si>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</si>
  <si>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</si>
  <si>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</si>
  <si>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</si>
  <si>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</si>
  <si>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</si>
  <si>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</si>
  <si>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</si>
  <si>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</si>
  <si>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</si>
  <si>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</si>
  <si>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</si>
  <si>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</si>
  <si>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</si>
  <si>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</si>
  <si>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</si>
  <si>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</si>
  <si>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</si>
  <si>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</si>
  <si>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</si>
  <si>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</si>
  <si>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</si>
  <si>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</si>
  <si>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</si>
  <si>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</si>
  <si>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</si>
  <si>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</si>
  <si>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</si>
  <si>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</si>
  <si>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</si>
  <si>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</si>
  <si>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</si>
  <si>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</si>
  <si>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</si>
  <si>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</si>
  <si>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</si>
  <si>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</si>
  <si>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</si>
  <si>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</si>
  <si>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</si>
  <si>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</si>
  <si>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</si>
  <si>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</si>
  <si>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</si>
  <si>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</si>
  <si>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</si>
  <si>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</si>
  <si>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</si>
  <si>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</si>
  <si>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</si>
  <si>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</si>
  <si>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</si>
  <si>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</si>
  <si>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</si>
  <si>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</si>
  <si>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</si>
  <si>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</si>
  <si>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</si>
  <si>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</si>
  <si>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</si>
  <si>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</si>
  <si>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</si>
  <si>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</si>
  <si>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</si>
  <si>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</si>
  <si>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</si>
  <si>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</si>
  <si>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</si>
  <si>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</si>
  <si>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</si>
  <si>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</si>
  <si>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</si>
  <si>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</si>
  <si>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</si>
  <si>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</si>
  <si>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</si>
  <si>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</si>
  <si>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</si>
  <si>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</si>
  <si>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</si>
  <si>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</si>
  <si>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</si>
  <si>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</si>
  <si>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</si>
  <si>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</si>
  <si>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</si>
  <si>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</si>
  <si>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</si>
  <si>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</si>
  <si>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</si>
  <si>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</si>
  <si>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</si>
  <si>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</si>
  <si>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</si>
  <si>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</si>
  <si>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</si>
  <si>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</si>
  <si>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</si>
  <si>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</si>
  <si>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</si>
  <si>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</si>
  <si>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</si>
  <si>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</si>
  <si>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</si>
  <si>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</si>
  <si>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</si>
  <si>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</si>
  <si>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</si>
  <si>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</si>
  <si>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</si>
  <si>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</si>
  <si>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</si>
  <si>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</si>
  <si>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</si>
  <si>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</si>
  <si>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</si>
  <si>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</si>
  <si>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</si>
  <si>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</si>
  <si>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</si>
  <si>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</si>
  <si>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</si>
  <si>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</si>
  <si>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</si>
  <si>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</si>
  <si>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</si>
  <si>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</si>
  <si>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</si>
  <si>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</si>
  <si>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</si>
  <si>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</si>
  <si>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</si>
  <si>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</si>
  <si>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</si>
  <si>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</si>
  <si>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</si>
  <si>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</si>
  <si>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</si>
  <si>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</si>
  <si>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</si>
  <si>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</si>
  <si>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</si>
  <si>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</si>
  <si>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</si>
  <si>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</si>
  <si>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</si>
  <si>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</si>
  <si>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</si>
  <si>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</si>
  <si>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</si>
  <si>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</si>
  <si>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</si>
  <si>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</si>
  <si>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</si>
  <si>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</si>
  <si>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</si>
  <si>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</si>
  <si>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</si>
  <si>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</si>
  <si>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</si>
  <si>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</si>
  <si>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</si>
  <si>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</si>
  <si>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</si>
  <si>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</si>
  <si>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</si>
  <si>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</si>
  <si>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</si>
  <si>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</si>
  <si>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</si>
  <si>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</si>
  <si>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</si>
  <si>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</si>
  <si>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</si>
  <si>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</si>
  <si>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</si>
  <si>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</si>
  <si>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</si>
  <si>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</si>
  <si>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</si>
  <si>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</si>
  <si>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</si>
  <si>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</si>
  <si>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</si>
  <si>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</si>
  <si>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</si>
  <si>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</si>
  <si>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</si>
  <si>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</si>
  <si>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</si>
  <si>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</si>
  <si>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</si>
  <si>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</si>
  <si>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</si>
  <si>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</si>
  <si>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</si>
  <si>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</si>
  <si>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</si>
  <si>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</si>
  <si>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</si>
  <si>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</si>
  <si>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</si>
  <si>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</si>
  <si>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</si>
  <si>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</si>
  <si>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</si>
  <si>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</si>
  <si>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</si>
  <si>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</si>
  <si>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</si>
  <si>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</si>
  <si>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</si>
  <si>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</si>
  <si>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</si>
  <si>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</si>
  <si>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</si>
  <si>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</si>
  <si>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</si>
  <si>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</si>
  <si>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</si>
  <si>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</si>
  <si>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</si>
  <si>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</si>
  <si>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</si>
  <si>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</si>
  <si>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</si>
  <si>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</si>
  <si>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</si>
  <si>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</si>
  <si>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</si>
  <si>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</si>
  <si>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</si>
  <si>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</si>
  <si>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</si>
  <si>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</si>
  <si>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</si>
  <si>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</si>
  <si>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</si>
  <si>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</si>
  <si>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</si>
  <si>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</si>
  <si>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</si>
  <si>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</si>
  <si>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</si>
  <si>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</si>
  <si>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</si>
  <si>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</si>
  <si>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</si>
  <si>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</si>
  <si>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</si>
  <si>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</si>
  <si>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</si>
  <si>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</si>
  <si>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</si>
  <si>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</si>
  <si>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</si>
  <si>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</si>
  <si>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</si>
  <si>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</si>
  <si>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</si>
  <si>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</si>
  <si>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</si>
  <si>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</si>
  <si>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</si>
  <si>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</si>
  <si>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</si>
  <si>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</si>
  <si>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</si>
  <si>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</si>
  <si>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</si>
  <si>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</si>
  <si>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</si>
  <si>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</si>
  <si>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</si>
  <si>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</si>
  <si>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</si>
  <si>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</si>
  <si>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</si>
  <si>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</si>
  <si>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</si>
  <si>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</si>
  <si>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</si>
  <si>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</si>
  <si>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</si>
  <si>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</si>
  <si>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</si>
  <si>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</si>
  <si>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</si>
  <si>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</si>
  <si>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</si>
  <si>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</si>
  <si>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</si>
  <si>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</si>
  <si>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</si>
  <si>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</si>
  <si>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</si>
  <si>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</si>
  <si>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</si>
  <si>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</si>
  <si>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</si>
  <si>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</si>
  <si>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</si>
  <si>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</si>
  <si>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</si>
  <si>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</si>
  <si>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</si>
  <si>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</si>
  <si>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</si>
  <si>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</si>
  <si>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</si>
  <si>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</si>
  <si>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</si>
  <si>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</si>
  <si>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</si>
  <si>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</si>
  <si>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</si>
  <si>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</si>
  <si>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</si>
  <si>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</si>
  <si>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</si>
  <si>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</si>
  <si>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</si>
  <si>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</si>
  <si>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</si>
  <si>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</si>
  <si>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</si>
  <si>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</si>
  <si>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</si>
  <si>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</si>
  <si>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</si>
  <si>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</si>
  <si>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</si>
  <si>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</si>
  <si>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</si>
  <si>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</si>
  <si>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</si>
  <si>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</si>
  <si>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</si>
  <si>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</si>
  <si>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</si>
  <si>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</si>
  <si>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</si>
  <si>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</si>
  <si>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</si>
  <si>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</si>
  <si>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</si>
  <si>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</si>
  <si>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</si>
  <si>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</si>
  <si>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</si>
  <si>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</si>
  <si>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</si>
  <si>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</si>
  <si>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</si>
  <si>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</si>
  <si>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</si>
  <si>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</si>
  <si>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</si>
  <si>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</si>
  <si>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</si>
  <si>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</si>
  <si>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</si>
  <si>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</si>
  <si>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</si>
  <si>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</si>
  <si>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</si>
  <si>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</si>
  <si>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</si>
  <si>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</si>
  <si>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</si>
  <si>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</si>
  <si>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</si>
  <si>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</si>
  <si>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</si>
  <si>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</si>
  <si>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</si>
  <si>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</si>
  <si>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</si>
  <si>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</si>
  <si>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</si>
  <si>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</si>
  <si>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</si>
  <si>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</si>
  <si>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</si>
  <si>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</si>
  <si>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</si>
  <si>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</si>
  <si>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</si>
  <si>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</si>
  <si>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</si>
  <si>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</si>
  <si>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</si>
  <si>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</si>
  <si>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</si>
  <si>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</si>
  <si>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</si>
  <si>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</si>
  <si>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</si>
  <si>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</si>
  <si>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</si>
  <si>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</si>
  <si>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</si>
  <si>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</si>
  <si>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</si>
  <si>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</si>
  <si>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</si>
  <si>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</si>
  <si>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</si>
  <si>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</si>
  <si>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</si>
  <si>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</si>
  <si>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</si>
  <si>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</si>
  <si>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</si>
  <si>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</si>
  <si>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</si>
  <si>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</si>
  <si>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</si>
  <si>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</si>
  <si>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</si>
  <si>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</si>
  <si>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</si>
  <si>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</si>
  <si>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</si>
  <si>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</si>
  <si>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</si>
  <si>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</si>
  <si>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</si>
  <si>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</si>
  <si>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</si>
  <si>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</si>
  <si>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</si>
  <si>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</si>
  <si>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</si>
  <si>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</si>
  <si>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</si>
  <si>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</si>
  <si>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</si>
  <si>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</si>
  <si>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</si>
  <si>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</si>
  <si>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</si>
  <si>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</si>
  <si>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</si>
  <si>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</si>
  <si>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</si>
  <si>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</si>
  <si>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</si>
  <si>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</si>
  <si>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</si>
  <si>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</si>
  <si>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</si>
  <si>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</si>
  <si>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</si>
  <si>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</si>
  <si>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</si>
  <si>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</si>
  <si>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</si>
  <si>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</si>
  <si>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</si>
  <si>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</si>
  <si>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</si>
  <si>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</si>
  <si>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</si>
  <si>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</si>
  <si>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</si>
  <si>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</si>
  <si>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</si>
  <si>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</si>
  <si>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</si>
  <si>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</si>
  <si>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</si>
  <si>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</si>
  <si>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</si>
  <si>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</si>
  <si>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</si>
  <si>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</si>
  <si>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</si>
  <si>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</si>
  <si>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</si>
  <si>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</si>
  <si>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</si>
  <si>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</si>
  <si>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</si>
  <si>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</si>
  <si>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</si>
  <si>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</si>
  <si>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</si>
  <si>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</si>
  <si>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</si>
  <si>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</si>
  <si>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</si>
  <si>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</si>
  <si>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</si>
  <si>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</si>
  <si>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</si>
  <si>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</si>
  <si>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</si>
  <si>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</si>
  <si>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</si>
  <si>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</si>
  <si>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</si>
  <si>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</si>
  <si>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</si>
  <si>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</si>
  <si>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</si>
  <si>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</si>
  <si>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</si>
  <si>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</si>
  <si>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</si>
  <si>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</si>
  <si>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</si>
  <si>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</si>
  <si>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</si>
  <si>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</si>
  <si>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</si>
  <si>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</si>
  <si>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</si>
  <si>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</si>
  <si>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</si>
  <si>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</si>
  <si>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</si>
  <si>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</si>
  <si>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</si>
  <si>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</si>
  <si>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</si>
  <si>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</si>
  <si>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</si>
  <si>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</si>
  <si>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</si>
  <si>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</si>
  <si>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</si>
  <si>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</si>
  <si>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</si>
  <si>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</si>
  <si>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</si>
  <si>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</si>
  <si>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</si>
  <si>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</si>
  <si>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</si>
  <si>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</si>
  <si>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</si>
  <si>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</si>
  <si>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</si>
  <si>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</si>
  <si>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</si>
  <si>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</si>
  <si>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</si>
  <si>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</si>
  <si>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</si>
  <si>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</si>
  <si>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</si>
  <si>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</si>
  <si>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</si>
  <si>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</si>
  <si>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</si>
  <si>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</si>
  <si>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</si>
  <si>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</si>
  <si>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</si>
  <si>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</si>
  <si>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</si>
  <si>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</si>
  <si>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</si>
  <si>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</si>
  <si>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</si>
  <si>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</si>
  <si>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</si>
  <si>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</si>
  <si>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</si>
  <si>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</si>
  <si>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</si>
  <si>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</si>
  <si>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</si>
  <si>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</si>
  <si>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</si>
  <si>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</si>
  <si>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</si>
  <si>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</si>
  <si>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</si>
  <si>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</si>
  <si>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</si>
  <si>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</si>
  <si>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</si>
  <si>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</si>
  <si>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</si>
  <si>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</si>
  <si>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</si>
  <si>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</si>
  <si>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</si>
  <si>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</si>
  <si>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</si>
  <si>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</si>
  <si>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</si>
  <si>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</si>
  <si>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</si>
  <si>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</si>
  <si>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</si>
  <si>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</si>
  <si>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</si>
  <si>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</si>
  <si>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</si>
  <si>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</si>
  <si>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</si>
  <si>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</si>
  <si>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</si>
  <si>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</si>
  <si>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</si>
  <si>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</si>
  <si>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</si>
  <si>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</si>
  <si>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</si>
  <si>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</si>
  <si>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</si>
  <si>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</si>
  <si>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</si>
  <si>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</si>
  <si>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</si>
  <si>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</si>
  <si>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</si>
  <si>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</si>
  <si>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</si>
  <si>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</si>
  <si>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</si>
  <si>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</si>
  <si>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</si>
  <si>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</si>
  <si>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</si>
  <si>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</si>
  <si>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</si>
  <si>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</si>
  <si>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</si>
  <si>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</si>
  <si>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</si>
  <si>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</si>
  <si>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</si>
  <si>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</si>
  <si>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</si>
  <si>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</si>
  <si>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</si>
  <si>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</si>
  <si>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</si>
  <si>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</si>
  <si>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</si>
  <si>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</si>
  <si>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</si>
  <si>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</si>
  <si>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</si>
  <si>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</si>
  <si>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</si>
  <si>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</si>
  <si>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</si>
  <si>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</si>
  <si>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</si>
  <si>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</si>
  <si>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</si>
  <si>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</si>
  <si>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</si>
  <si>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</si>
  <si>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</si>
  <si>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</si>
  <si>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</si>
  <si>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</si>
  <si>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</si>
  <si>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</si>
  <si>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</si>
  <si>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</si>
  <si>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</si>
  <si>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</si>
  <si>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</si>
  <si>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</si>
  <si>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</si>
  <si>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</si>
  <si>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</si>
  <si>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</si>
  <si>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</si>
  <si>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</si>
  <si>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</si>
  <si>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</si>
  <si>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</si>
  <si>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</si>
  <si>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</si>
  <si>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</si>
  <si>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</si>
  <si>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</si>
  <si>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</si>
  <si>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</si>
  <si>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</si>
  <si>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</si>
  <si>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</si>
  <si>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</si>
  <si>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</si>
  <si>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</si>
  <si>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</si>
  <si>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</si>
  <si>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</si>
  <si>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</si>
  <si>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</si>
  <si>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</si>
  <si>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</si>
  <si>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</si>
  <si>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</si>
  <si>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</si>
  <si>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</si>
  <si>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</si>
  <si>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</si>
  <si>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</si>
  <si>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</si>
  <si>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</si>
  <si>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</si>
  <si>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</si>
  <si>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</si>
  <si>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</si>
  <si>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</si>
  <si>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</si>
  <si>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</si>
  <si>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</si>
  <si>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</si>
  <si>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</si>
  <si>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</si>
  <si>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</si>
  <si>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</si>
  <si>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</si>
  <si>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</si>
  <si>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</si>
  <si>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</si>
  <si>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</si>
  <si>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</si>
  <si>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</si>
  <si>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</si>
  <si>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</si>
  <si>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</si>
  <si>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</si>
  <si>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</si>
  <si>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</si>
  <si>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</si>
  <si>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</si>
  <si>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</si>
  <si>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</si>
  <si>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</si>
  <si>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</si>
  <si>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</si>
  <si>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</si>
  <si>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</si>
  <si>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</si>
  <si>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</si>
  <si>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</si>
  <si>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</si>
  <si>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</si>
  <si>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</si>
  <si>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</si>
  <si>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</si>
  <si>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</si>
  <si>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</si>
  <si>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</si>
  <si>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</si>
  <si>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</si>
  <si>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</si>
  <si>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</si>
  <si>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</si>
  <si>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</si>
  <si>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</si>
  <si>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</si>
  <si>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</si>
  <si>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</si>
  <si>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</si>
  <si>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</si>
  <si>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</si>
  <si>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</si>
  <si>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</si>
  <si>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</si>
  <si>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</si>
  <si>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</si>
  <si>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</si>
  <si>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</si>
  <si>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</si>
  <si>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</si>
  <si>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</si>
  <si>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</si>
  <si>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</si>
  <si>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</si>
  <si>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</si>
  <si>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</si>
  <si>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</si>
  <si>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</si>
  <si>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</si>
  <si>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</si>
  <si>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</si>
  <si>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</si>
  <si>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</si>
  <si>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</si>
  <si>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</si>
  <si>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</si>
  <si>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</si>
  <si>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</si>
  <si>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</si>
  <si>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</si>
  <si>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</si>
  <si>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</si>
  <si>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</si>
  <si>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</si>
  <si>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</si>
  <si>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</si>
  <si>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</si>
  <si>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</si>
  <si>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</si>
  <si>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</si>
  <si>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</si>
  <si>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</si>
  <si>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</si>
  <si>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</si>
  <si>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</si>
  <si>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</si>
  <si>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</si>
  <si>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</si>
  <si>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</si>
  <si>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</si>
  <si>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</si>
  <si>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</si>
  <si>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</si>
  <si>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</si>
  <si>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</si>
  <si>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</si>
  <si>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</si>
  <si>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</si>
  <si>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</si>
  <si>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</si>
  <si>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</si>
  <si>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</si>
  <si>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</si>
  <si>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</si>
  <si>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</si>
  <si>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</si>
  <si>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</si>
  <si>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</si>
  <si>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</si>
  <si>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</si>
  <si>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</si>
  <si>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</si>
  <si>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</si>
  <si>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</si>
  <si>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</si>
  <si>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</si>
  <si>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</si>
  <si>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</si>
  <si>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</si>
  <si>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</si>
  <si>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</si>
  <si>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</si>
  <si>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</si>
  <si>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</si>
  <si>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</si>
  <si>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</si>
  <si>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</si>
  <si>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</si>
  <si>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</si>
  <si>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</si>
  <si>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</si>
  <si>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</si>
  <si>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</si>
  <si>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</si>
  <si>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</si>
  <si>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</si>
  <si>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</si>
  <si>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</si>
  <si>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</si>
  <si>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</si>
  <si>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</si>
  <si>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</si>
  <si>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</si>
  <si>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</si>
  <si>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</si>
  <si>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</si>
  <si>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</si>
  <si>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</si>
  <si>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</si>
  <si>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</si>
  <si>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</si>
  <si>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</si>
  <si>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</si>
  <si>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</si>
  <si>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</si>
  <si>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</si>
  <si>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</si>
  <si>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</si>
  <si>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</si>
  <si>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</si>
  <si>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</si>
  <si>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</si>
  <si>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</si>
  <si>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</si>
  <si>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</si>
  <si>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</si>
  <si>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</si>
  <si>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</si>
  <si>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</si>
  <si>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</si>
  <si>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</si>
  <si>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</si>
  <si>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</si>
  <si>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</si>
  <si>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</si>
  <si>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</si>
  <si>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</si>
  <si>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</si>
  <si>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</si>
  <si>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</si>
  <si>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</si>
  <si>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</si>
  <si>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</si>
  <si>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</si>
  <si>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</si>
  <si>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</si>
  <si>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</si>
  <si>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</si>
  <si>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</si>
  <si>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</si>
  <si>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</si>
  <si>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</si>
  <si>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</si>
  <si>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</si>
  <si>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</si>
  <si>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</si>
  <si>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</si>
  <si>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</si>
  <si>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</si>
  <si>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</si>
  <si>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</si>
  <si>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</si>
  <si>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</si>
  <si>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</si>
  <si>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</si>
  <si>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</si>
  <si>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</si>
  <si>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</si>
  <si>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</si>
  <si>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</si>
  <si>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</si>
  <si>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</si>
  <si>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</si>
  <si>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</si>
  <si>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</si>
  <si>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</si>
  <si>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</si>
  <si>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</si>
  <si>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</si>
  <si>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</si>
  <si>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</si>
  <si>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</si>
  <si>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</si>
  <si>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</si>
  <si>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</si>
  <si>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</si>
  <si>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</si>
  <si>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</si>
  <si>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</si>
  <si>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</si>
  <si>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</si>
  <si>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</si>
  <si>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</si>
  <si>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</si>
  <si>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</si>
  <si>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</si>
  <si>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</si>
  <si>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</si>
  <si>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</si>
  <si>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</si>
  <si>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</si>
  <si>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</si>
  <si>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</si>
  <si>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</si>
  <si>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</si>
  <si>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</si>
  <si>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</si>
  <si>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</si>
  <si>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</si>
  <si>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</si>
  <si>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</si>
  <si>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</si>
  <si>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</si>
  <si>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</si>
  <si>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</si>
  <si>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</si>
  <si>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</si>
  <si>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</si>
  <si>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</si>
  <si>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</si>
  <si>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</si>
  <si>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</si>
  <si>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</si>
  <si>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</si>
  <si>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</si>
  <si>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</si>
  <si>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</si>
  <si>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</si>
  <si>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</si>
  <si>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</si>
  <si>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</si>
  <si>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</si>
  <si>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</si>
  <si>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</si>
  <si>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</si>
  <si>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</si>
  <si>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</si>
  <si>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</si>
  <si>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</si>
  <si>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</si>
  <si>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</si>
  <si>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</si>
  <si>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</si>
  <si>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</si>
  <si>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</si>
  <si>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</si>
  <si>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</si>
  <si>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</si>
  <si>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</si>
  <si>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</si>
  <si>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</si>
  <si>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</si>
  <si>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</si>
  <si>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</si>
  <si>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</si>
  <si>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</si>
  <si>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</si>
  <si>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</si>
  <si>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</si>
  <si>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</si>
  <si>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</si>
  <si>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</si>
  <si>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</si>
  <si>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</si>
  <si>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</si>
  <si>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</si>
  <si>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</si>
  <si>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</si>
  <si>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</si>
  <si>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</si>
  <si>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</si>
  <si>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</si>
  <si>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</si>
  <si>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</si>
  <si>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</si>
  <si>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</si>
  <si>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</si>
  <si>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</si>
  <si>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</si>
  <si>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</si>
  <si>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</si>
  <si>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</si>
  <si>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</si>
  <si>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</si>
  <si>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</si>
  <si>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</si>
  <si>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</si>
  <si>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</si>
  <si>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</si>
  <si>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</si>
  <si>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</si>
  <si>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</si>
  <si>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</si>
  <si>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</si>
  <si>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</si>
  <si>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</si>
  <si>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</si>
  <si>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</si>
  <si>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</si>
  <si>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</si>
  <si>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</si>
  <si>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</si>
  <si>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</si>
  <si>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</si>
  <si>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</si>
  <si>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</si>
  <si>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</si>
  <si>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</si>
  <si>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</si>
  <si>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</si>
  <si>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</si>
  <si>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</si>
  <si>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</si>
  <si>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</si>
  <si>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</si>
  <si>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</si>
  <si>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</si>
  <si>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</si>
  <si>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</si>
  <si>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</si>
  <si>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</si>
  <si>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</si>
  <si>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</si>
  <si>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</si>
  <si>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</si>
  <si>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</si>
  <si>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</si>
  <si>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</si>
  <si>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</si>
  <si>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</si>
  <si>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</si>
  <si>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</si>
  <si>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</si>
  <si>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</si>
  <si>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</si>
  <si>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</si>
  <si>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</si>
  <si>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</si>
  <si>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</si>
  <si>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</si>
  <si>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</si>
  <si>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</si>
  <si>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</si>
  <si>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</si>
  <si>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</si>
  <si>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</si>
  <si>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</si>
  <si>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</si>
  <si>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</si>
  <si>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</si>
  <si>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</si>
  <si>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</si>
  <si>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</si>
  <si>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</si>
  <si>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</si>
  <si>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</si>
  <si>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</si>
  <si>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</si>
  <si>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</si>
  <si>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</si>
  <si>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</si>
  <si>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</si>
  <si>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</si>
  <si>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</si>
  <si>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</si>
  <si>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</si>
  <si>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</si>
  <si>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</si>
  <si>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</si>
  <si>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</si>
  <si>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</si>
  <si>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</si>
  <si>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</si>
  <si>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</si>
  <si>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</si>
  <si>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</si>
  <si>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</si>
  <si>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</si>
  <si>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</si>
  <si>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</si>
  <si>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</si>
  <si>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</si>
  <si>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</si>
  <si>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</si>
  <si>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</si>
  <si>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</si>
  <si>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</si>
  <si>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</si>
  <si>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</si>
  <si>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</si>
  <si>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</si>
  <si>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</si>
  <si>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</si>
  <si>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</si>
  <si>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</si>
  <si>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</si>
  <si>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</si>
  <si>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</si>
  <si>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</si>
  <si>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</si>
  <si>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</si>
  <si>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</si>
  <si>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</si>
  <si>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</si>
  <si>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</si>
  <si>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</si>
  <si>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</si>
  <si>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</si>
  <si>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</si>
  <si>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</si>
  <si>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</si>
  <si>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</si>
  <si>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</si>
  <si>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</si>
  <si>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</si>
  <si>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</si>
  <si>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</si>
  <si>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</si>
  <si>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</si>
  <si>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</si>
  <si>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</si>
  <si>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</si>
  <si>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</si>
  <si>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</si>
  <si>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</si>
  <si>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</si>
  <si>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</si>
  <si>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</si>
  <si>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</si>
  <si>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</si>
  <si>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</si>
  <si>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</si>
  <si>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</si>
  <si>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</si>
  <si>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</si>
  <si>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</si>
  <si>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</si>
  <si>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</si>
  <si>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</si>
  <si>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</si>
  <si>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</si>
  <si>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</si>
  <si>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</si>
  <si>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</si>
  <si>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</si>
  <si>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</si>
  <si>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</si>
  <si>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</si>
  <si>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</si>
  <si>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</si>
  <si>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</si>
  <si>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</si>
  <si>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</si>
  <si>
    <t>Check for Property Deduction in SPED March to Feb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</si>
</sst>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ERTIFIEDBUDGETS/FY2026/Aid&amp;Levy_TaxCert_ProgramSummary.xlsx" TargetMode="External"/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REPORTS/FY2018/ProgramSummary.xlsx" TargetMode="External"/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PAY/FY2017/+StateAidPaymentSummary.xlsx" TargetMode="External"/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zoomScaleNormal="100" workbookViewId="0">
      <pane xSplit="2" ySplit="5" topLeftCell="C300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16060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4584943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6706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2302308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49504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17672555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12026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4220419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4704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1264156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24645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9229503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12347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4081545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5778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1835916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33000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9819698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25190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8533644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11923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4030879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19510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5998435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103386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28681725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27413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9614905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4955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1779907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290817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94856315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18110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6639753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8916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2036141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6423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1623103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33116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12641580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11276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3390625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17973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4991118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40301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14836512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7778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3166238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10101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2957532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11367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3690388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10640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4058228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13766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4447578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16085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5457309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3765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1186861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33647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10324890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87233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29170069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17993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5262807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60709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21798404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45240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17480298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12466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4698045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13406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4041639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11821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3910788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10393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2641378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83755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37027934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9563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2197727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6319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2208073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7995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2837830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18431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6636244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12466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5431430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43945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17497363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35323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11162303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124611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42876398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367591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133959945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25794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9298511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28825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11783779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19263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6419835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10400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3785222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33301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12099060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9379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3547991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13716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6022076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16710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5558842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30158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11477509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32398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12100428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6576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2080347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22848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8771243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22034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8043028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22164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6750379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33688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13653880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6216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2587025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6111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1201085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71200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23568994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26004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5426554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81728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34781204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15608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5562480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116607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36556924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9534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3441124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10307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2983204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17387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6821216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10042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3600557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9032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2458733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192865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81818270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30339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10989404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78584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26395395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9575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3520481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309356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117963304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24608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8753947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33073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10106711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3922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1528798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45080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19021833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19888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7389415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703141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292199613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2052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1026303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19419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7139884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224898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84912287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7855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2863344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8829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2649299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10733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3387654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20725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7178732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22235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8488019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13084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4741151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11611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4027008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12122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4435752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10238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3966157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7000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2481492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8257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2689075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8619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3260397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12058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4312702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13764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4207973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10111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3414072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3717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1410365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26170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9790994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9657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3146768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33741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10692082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23231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8253904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78050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30308116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47440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17006731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10033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3539730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10726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3198333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18796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5095791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9422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2933414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36267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11228349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3605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1156215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14035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4617984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42506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14285134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7144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2386007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8581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2417141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14482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5320536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5685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2102474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34254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12048690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10104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3217562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15528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5594389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8852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3264966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14548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4400205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7023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2368672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4629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1120654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24804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9195923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30708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10372472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6818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1602241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14436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3900732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12628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3958666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13050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4331149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26154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8604830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9310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2461612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17706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7007967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27345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9483711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30893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11320863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78217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29140134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18705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6811820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331789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106158916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22023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7729864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11055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4176768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15385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4543316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10104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3755652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27345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8687590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19831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7253706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153631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51654866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40778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17800226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7559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2521467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10516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3680657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39206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14935049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12607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3999870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6620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2898301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7183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2438445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13711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4604948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11155</v>
      </c>
      <c r="G166" s="21">
        <f>IF(OR(Notes!$B$3="Pay 1 Regular State Payment Budget",Notes!$B$3="Pay 2 Regular State Payment Budget"),0,INDEX(Data[],MATCH($A166,Data[Dist],0),MATCH(G$4,Data[#Headers],0)))</f>
        <v>75540</v>
      </c>
      <c r="H166" s="21">
        <f>INDEX(Data[],MATCH($A166,Data[Dist],0),MATCH(H$4,Data[#Headers],0))</f>
        <v>3606852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49091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16236791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10339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3762878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59660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16440622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16051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5546580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170874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60132338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15469</v>
      </c>
      <c r="G172" s="21">
        <f>IF(OR(Notes!$B$3="Pay 1 Regular State Payment Budget",Notes!$B$3="Pay 2 Regular State Payment Budget"),0,INDEX(Data[],MATCH($A172,Data[Dist],0),MATCH(G$4,Data[#Headers],0)))</f>
        <v>35937</v>
      </c>
      <c r="H172" s="21">
        <f>INDEX(Data[],MATCH($A172,Data[Dist],0),MATCH(H$4,Data[#Headers],0))</f>
        <v>6177638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13362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4758897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6836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2263157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15255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5336846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9709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3224440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14126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5421394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12541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3817487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15056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4309163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12776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3424278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27393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11335747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15321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4437974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10143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2494730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38921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15819090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122684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51942323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10808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3763160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74796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27318436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34876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11335879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19852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6587522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6553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2798299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11258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3705829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26328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8834415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16705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5849371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18126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6732473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10361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2187698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22064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7831843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6941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2627546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4706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2041261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4355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1763065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4647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1764350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13392</v>
      </c>
      <c r="G201" s="21">
        <f>IF(OR(Notes!$B$3="Pay 1 Regular State Payment Budget",Notes!$B$3="Pay 2 Regular State Payment Budget"),0,INDEX(Data[],MATCH($A201,Data[Dist],0),MATCH(G$4,Data[#Headers],0)))</f>
        <v>5979</v>
      </c>
      <c r="H201" s="21">
        <f>INDEX(Data[],MATCH($A201,Data[Dist],0),MATCH(H$4,Data[#Headers],0))</f>
        <v>4386445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40066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14668873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24633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8672416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5003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2163069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98413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37510218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13079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4421532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31898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11184981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10304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3161964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22638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7269488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12425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4987774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64845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24959968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17480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5701114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11196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4031194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25274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9065308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10754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3436208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12735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4068074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5279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954792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49976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17761861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68209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21136581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10309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3404018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11164</v>
      </c>
      <c r="G221" s="21">
        <f>IF(OR(Notes!$B$3="Pay 1 Regular State Payment Budget",Notes!$B$3="Pay 2 Regular State Payment Budget"),0,INDEX(Data[],MATCH($A221,Data[Dist],0),MATCH(G$4,Data[#Headers],0)))</f>
        <v>216106</v>
      </c>
      <c r="H221" s="21">
        <f>INDEX(Data[],MATCH($A221,Data[Dist],0),MATCH(H$4,Data[#Headers],0))</f>
        <v>3362456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78764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28893872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16577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5452144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20682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6330470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28954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11774091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12564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3428342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23154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766721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4421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1673644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3124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563611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20030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6665717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50074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18766204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116846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51037090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14673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3802371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4287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1251250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13130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2217873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12021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3604743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48699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16142227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41259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17438750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125356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41103104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15959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6270865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15045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2954275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16840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7198204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22577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7903797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22184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7686237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7550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2067507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8074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2381118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17984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6566466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22976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7911995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9189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3180212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4218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1453204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13962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4022409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23176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1945039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8004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2369689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5270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1429306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32382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8978633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5062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1896440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17070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5219186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26024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9775152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24173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8469864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15262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5195340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8373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2775202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12747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4613828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35070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14058278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330227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143869029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9634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2987865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20255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5687941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32555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10359305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11148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4065855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13900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4216087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25199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7505953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4294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1394139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31134</v>
      </c>
      <c r="G272" s="21">
        <f>IF(OR(Notes!$B$3="Pay 1 Regular State Payment Budget",Notes!$B$3="Pay 2 Regular State Payment Budget"),0,INDEX(Data[],MATCH($A272,Data[Dist],0),MATCH(G$4,Data[#Headers],0)))</f>
        <v>306941</v>
      </c>
      <c r="H272" s="21">
        <f>INDEX(Data[],MATCH($A272,Data[Dist],0),MATCH(H$4,Data[#Headers],0))</f>
        <v>12399832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12286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4603657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166198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60997769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44401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16750597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26220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1977105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9212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3480471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4517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1846801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12313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4334981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60700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26816968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3126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1082640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21767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6553825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17307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5998327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17250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5999774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13196</v>
      </c>
      <c r="G285" s="21">
        <f>IF(OR(Notes!$B$3="Pay 1 Regular State Payment Budget",Notes!$B$3="Pay 2 Regular State Payment Budget"),0,INDEX(Data[],MATCH($A285,Data[Dist],0),MATCH(G$4,Data[#Headers],0)))</f>
        <v>26191</v>
      </c>
      <c r="H285" s="21">
        <f>INDEX(Data[],MATCH($A285,Data[Dist],0),MATCH(H$4,Data[#Headers],0))</f>
        <v>4133569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15180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5426861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5468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1883432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8733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3524807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8138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2601541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6654</v>
      </c>
      <c r="G290" s="21">
        <f>IF(OR(Notes!$B$3="Pay 1 Regular State Payment Budget",Notes!$B$3="Pay 2 Regular State Payment Budget"),0,INDEX(Data[],MATCH($A290,Data[Dist],0),MATCH(G$4,Data[#Headers],0)))</f>
        <v>17518</v>
      </c>
      <c r="H290" s="21">
        <f>INDEX(Data[],MATCH($A290,Data[Dist],0),MATCH(H$4,Data[#Headers],0))</f>
        <v>2628992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3694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932552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16536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5638996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8316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1893949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78835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27252047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21715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7048377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21902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7346470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6202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2086559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37054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13130684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11011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4618875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18402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5587383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11932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4292207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13364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5013627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36714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14357596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246549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107194816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319614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102039648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49426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16962605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12505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4236850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39795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13869224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7507</v>
      </c>
      <c r="G309" s="21">
        <f>IF(OR(Notes!$B$3="Pay 1 Regular State Payment Budget",Notes!$B$3="Pay 2 Regular State Payment Budget"),0,INDEX(Data[],MATCH($A309,Data[Dist],0),MATCH(G$4,Data[#Headers],0)))</f>
        <v>20794</v>
      </c>
      <c r="H309" s="21">
        <f>INDEX(Data[],MATCH($A309,Data[Dist],0),MATCH(H$4,Data[#Headers],0))</f>
        <v>2162404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18148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5668057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8802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3294944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6056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2144775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30311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9655765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194409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56602081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72617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23730463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7641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2144653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28186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11556784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21603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6394449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16634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5368548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13041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4239525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16716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6793181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11376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2965552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3915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1211693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25185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8489920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18593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6772645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6900</v>
      </c>
      <c r="G326" s="21">
        <f>IF(OR(Notes!$B$3="Pay 1 Regular State Payment Budget",Notes!$B$3="Pay 2 Regular State Payment Budget"),0,INDEX(Data[],MATCH($A326,Data[Dist],0),MATCH(G$4,Data[#Headers],0)))</f>
        <v>110854</v>
      </c>
      <c r="H326" s="21">
        <f>INDEX(Data[],MATCH($A326,Data[Dist],0),MATCH(H$4,Data[#Headers],0))</f>
        <v>2514928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37528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13083733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11686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4194013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11764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4306820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25229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8942793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10960323</v>
      </c>
      <c r="G331" s="23">
        <f t="shared" si="0"/>
        <v>815860</v>
      </c>
      <c r="H331" s="23">
        <f t="shared" si="0"/>
        <v>3910021543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13" t="str">
        <f>CONCATENATE("FY ",Notes!$B$1," Summary of State Aid Payments to School Districts")</f>
        <v>FY 2026 Summary of State Aid Payments to School Districts</v>
      </c>
      <c r="B1" s="314"/>
      <c r="C1" s="314"/>
      <c r="D1" s="314"/>
      <c r="E1" s="315"/>
      <c r="F1" s="60"/>
    </row>
    <row r="2" spans="1:25" ht="19.5" customHeight="1" x14ac:dyDescent="0.3">
      <c r="A2" s="62"/>
      <c r="B2" s="63" t="s">
        <v>775</v>
      </c>
      <c r="C2" s="316"/>
      <c r="D2" s="316"/>
      <c r="E2" s="317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-10960323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-815860</v>
      </c>
      <c r="D11" s="81"/>
      <c r="E11" s="82"/>
      <c r="F11" s="83"/>
      <c r="G11" s="120"/>
      <c r="H11" s="122"/>
      <c r="I11" s="318" t="str">
        <f>CONCATENATE("FY ",Notes!$B$1," Budget for State Payments to School Districts by Month by Source")</f>
        <v>FY 2026 Budget for State Payments to School Districts by Month by Source</v>
      </c>
      <c r="J11" s="318"/>
      <c r="K11" s="318"/>
      <c r="L11" s="318"/>
      <c r="M11" s="318"/>
      <c r="N11" s="318"/>
      <c r="O11" s="318"/>
      <c r="P11" s="318"/>
      <c r="Q11" s="319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-15910817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20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3912004157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1" t="s">
        <v>696</v>
      </c>
      <c r="J14" s="311" t="str">
        <f>Data!$M$1</f>
        <v>Preschool State Aid (Code 3117)</v>
      </c>
      <c r="K14" s="311" t="str">
        <f>Data!N1</f>
        <v>Teacher Salary (Code 3204)</v>
      </c>
      <c r="L14" s="311" t="str">
        <f>Data!O1</f>
        <v>Early Intervention (Code 3216)</v>
      </c>
      <c r="M14" s="311" t="str">
        <f>Data!P1</f>
        <v>Professional Development (Code 3376)</v>
      </c>
      <c r="N14" s="311" t="str">
        <f>Data!Q1</f>
        <v>Teacher Leadership (Code 3116)</v>
      </c>
      <c r="O14" s="311" t="s">
        <v>744</v>
      </c>
      <c r="P14" s="311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1"/>
      <c r="J15" s="311"/>
      <c r="K15" s="311"/>
      <c r="L15" s="311"/>
      <c r="M15" s="311"/>
      <c r="N15" s="311"/>
      <c r="O15" s="311"/>
      <c r="P15" s="311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2"/>
      <c r="J16" s="312"/>
      <c r="K16" s="312"/>
      <c r="L16" s="312"/>
      <c r="M16" s="312"/>
      <c r="N16" s="312"/>
      <c r="O16" s="312"/>
      <c r="P16" s="312"/>
      <c r="Q16" s="128"/>
    </row>
    <row r="17" spans="1:17" ht="15.75" customHeight="1" x14ac:dyDescent="0.25">
      <c r="A17" s="79"/>
      <c r="B17" s="176" t="str">
        <f>Notes!A38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Notes!A39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Notes!A40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Notes!A41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Notes!A42</f>
        <v>1/17/2026</v>
      </c>
      <c r="C21" s="87"/>
      <c r="D21" s="81">
        <f>INDEX(Data[],MATCH($B$3,Data[Dist],0),MATCH($G21,Data[#Headers],0))</f>
        <v>390353064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309334870</v>
      </c>
      <c r="P21" s="81">
        <f t="shared" si="1"/>
        <v>390353064</v>
      </c>
      <c r="Q21" s="128"/>
    </row>
    <row r="22" spans="1:17" ht="15.75" customHeight="1" x14ac:dyDescent="0.25">
      <c r="A22" s="79"/>
      <c r="B22" s="176" t="str">
        <f>Notes!A43</f>
        <v>2/20/2026</v>
      </c>
      <c r="C22" s="87"/>
      <c r="D22" s="81">
        <f>INDEX(Data[],MATCH($B$3,Data[Dist],0),MATCH($G22,Data[#Headers],0))</f>
        <v>390353064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309334870</v>
      </c>
      <c r="P22" s="81">
        <f t="shared" si="1"/>
        <v>390353064</v>
      </c>
      <c r="Q22" s="128"/>
    </row>
    <row r="23" spans="1:17" ht="15.75" customHeight="1" x14ac:dyDescent="0.25">
      <c r="A23" s="79"/>
      <c r="B23" s="176" t="str">
        <f>Notes!A44</f>
        <v>3/19/2026</v>
      </c>
      <c r="C23" s="87"/>
      <c r="D23" s="81">
        <f>INDEX(Data[],MATCH($B$3,Data[Dist],0),MATCH($G23,Data[#Headers],0))</f>
        <v>390149097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309130903</v>
      </c>
      <c r="P23" s="81">
        <f t="shared" si="1"/>
        <v>390149097</v>
      </c>
      <c r="Q23" s="128"/>
    </row>
    <row r="24" spans="1:17" ht="15.75" customHeight="1" x14ac:dyDescent="0.25">
      <c r="A24" s="79"/>
      <c r="B24" s="176" t="str">
        <f>Notes!A45</f>
        <v>4/17/2026</v>
      </c>
      <c r="C24" s="87"/>
      <c r="D24" s="81">
        <f>INDEX(Data[],MATCH($B$3,Data[Dist],0),MATCH($G24,Data[#Headers],0))</f>
        <v>390149097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309130903</v>
      </c>
      <c r="P24" s="81">
        <f t="shared" si="1"/>
        <v>390149097</v>
      </c>
      <c r="Q24" s="128"/>
    </row>
    <row r="25" spans="1:17" ht="15.75" customHeight="1" x14ac:dyDescent="0.25">
      <c r="A25" s="79"/>
      <c r="B25" s="176" t="str">
        <f>Notes!A46</f>
        <v>5/19/2026</v>
      </c>
      <c r="C25" s="87"/>
      <c r="D25" s="81">
        <f>INDEX(Data[],MATCH($B$3,Data[Dist],0),MATCH($G25,Data[#Headers],0))</f>
        <v>390149097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309130903</v>
      </c>
      <c r="P25" s="81">
        <f t="shared" si="1"/>
        <v>390149097</v>
      </c>
      <c r="Q25" s="128"/>
    </row>
    <row r="26" spans="1:17" ht="15.75" customHeight="1" x14ac:dyDescent="0.25">
      <c r="A26" s="79"/>
      <c r="B26" s="176" t="str">
        <f>Notes!A47</f>
        <v>6/18/2026</v>
      </c>
      <c r="C26" s="87"/>
      <c r="D26" s="81">
        <f>INDEX(Data[],MATCH($B$3,Data[Dist],0),MATCH($G26,Data[#Headers],0))</f>
        <v>390148952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297206956</v>
      </c>
      <c r="P26" s="81">
        <f t="shared" si="1"/>
        <v>390148952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3087915801</v>
      </c>
      <c r="P27" s="85">
        <f>SUM(P17:P26)</f>
        <v>3910021543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3912004157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08" t="s">
        <v>782</v>
      </c>
      <c r="K34" s="30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09"/>
      <c r="K35" s="30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10"/>
      <c r="K36" s="31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3 State Foundation Aid (Code 3111)</v>
      </c>
      <c r="K4" s="17" t="str">
        <f>Notes!B3</f>
        <v>Pay 3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3175031</v>
      </c>
      <c r="K6" s="221">
        <f>INDEX(Data[],MATCH($A6,Data[Dist],0),MATCH(K$4,Data[#Headers],0))</f>
        <v>4584943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1577268</v>
      </c>
      <c r="K7" s="221">
        <f>INDEX(Data[],MATCH($A7,Data[Dist],0),MATCH(K$4,Data[#Headers],0))</f>
        <v>2302308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13926173</v>
      </c>
      <c r="K8" s="221">
        <f>INDEX(Data[],MATCH($A8,Data[Dist],0),MATCH(K$4,Data[#Headers],0))</f>
        <v>17672555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3141582</v>
      </c>
      <c r="K9" s="221">
        <f>INDEX(Data[],MATCH($A9,Data[Dist],0),MATCH(K$4,Data[#Headers],0))</f>
        <v>4220419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803311</v>
      </c>
      <c r="K10" s="221">
        <f>INDEX(Data[],MATCH($A10,Data[Dist],0),MATCH(K$4,Data[#Headers],0))</f>
        <v>1264156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7229178</v>
      </c>
      <c r="K11" s="221">
        <f>INDEX(Data[],MATCH($A11,Data[Dist],0),MATCH(K$4,Data[#Headers],0))</f>
        <v>9229503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2863414</v>
      </c>
      <c r="K12" s="221">
        <f>INDEX(Data[],MATCH($A12,Data[Dist],0),MATCH(K$4,Data[#Headers],0))</f>
        <v>4081545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1215740</v>
      </c>
      <c r="K13" s="221">
        <f>INDEX(Data[],MATCH($A13,Data[Dist],0),MATCH(K$4,Data[#Headers],0))</f>
        <v>1835916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6751162</v>
      </c>
      <c r="K14" s="221">
        <f>INDEX(Data[],MATCH($A14,Data[Dist],0),MATCH(K$4,Data[#Headers],0))</f>
        <v>9819698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6147280</v>
      </c>
      <c r="K15" s="221">
        <f>INDEX(Data[],MATCH($A15,Data[Dist],0),MATCH(K$4,Data[#Headers],0))</f>
        <v>8533644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2913048</v>
      </c>
      <c r="K16" s="221">
        <f>INDEX(Data[],MATCH($A16,Data[Dist],0),MATCH(K$4,Data[#Headers],0))</f>
        <v>4030879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4176436</v>
      </c>
      <c r="K17" s="221">
        <f>INDEX(Data[],MATCH($A17,Data[Dist],0),MATCH(K$4,Data[#Headers],0))</f>
        <v>5998435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20608799</v>
      </c>
      <c r="K18" s="221">
        <f>INDEX(Data[],MATCH($A18,Data[Dist],0),MATCH(K$4,Data[#Headers],0))</f>
        <v>28681725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7104976</v>
      </c>
      <c r="K19" s="221">
        <f>INDEX(Data[],MATCH($A19,Data[Dist],0),MATCH(K$4,Data[#Headers],0))</f>
        <v>9614905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1244075</v>
      </c>
      <c r="K20" s="221">
        <f>INDEX(Data[],MATCH($A20,Data[Dist],0),MATCH(K$4,Data[#Headers],0))</f>
        <v>1779907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73907473</v>
      </c>
      <c r="K21" s="221">
        <f>INDEX(Data[],MATCH($A21,Data[Dist],0),MATCH(K$4,Data[#Headers],0))</f>
        <v>94856315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4965011</v>
      </c>
      <c r="K22" s="221">
        <f>INDEX(Data[],MATCH($A22,Data[Dist],0),MATCH(K$4,Data[#Headers],0))</f>
        <v>6639753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1127383</v>
      </c>
      <c r="K23" s="221">
        <f>INDEX(Data[],MATCH($A23,Data[Dist],0),MATCH(K$4,Data[#Headers],0))</f>
        <v>2036141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876193</v>
      </c>
      <c r="K24" s="221">
        <f>INDEX(Data[],MATCH($A24,Data[Dist],0),MATCH(K$4,Data[#Headers],0))</f>
        <v>1623103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9888838</v>
      </c>
      <c r="K25" s="221">
        <f>INDEX(Data[],MATCH($A25,Data[Dist],0),MATCH(K$4,Data[#Headers],0))</f>
        <v>12641580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2273168</v>
      </c>
      <c r="K26" s="221">
        <f>INDEX(Data[],MATCH($A26,Data[Dist],0),MATCH(K$4,Data[#Headers],0))</f>
        <v>3390625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3420800</v>
      </c>
      <c r="K27" s="221">
        <f>INDEX(Data[],MATCH($A27,Data[Dist],0),MATCH(K$4,Data[#Headers],0))</f>
        <v>4991118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11547059</v>
      </c>
      <c r="K28" s="221">
        <f>INDEX(Data[],MATCH($A28,Data[Dist],0),MATCH(K$4,Data[#Headers],0))</f>
        <v>14836512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2240687</v>
      </c>
      <c r="K29" s="221">
        <f>INDEX(Data[],MATCH($A29,Data[Dist],0),MATCH(K$4,Data[#Headers],0))</f>
        <v>3166238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1933113</v>
      </c>
      <c r="K30" s="221">
        <f>INDEX(Data[],MATCH($A30,Data[Dist],0),MATCH(K$4,Data[#Headers],0))</f>
        <v>2957532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2691303</v>
      </c>
      <c r="K31" s="221">
        <f>INDEX(Data[],MATCH($A31,Data[Dist],0),MATCH(K$4,Data[#Headers],0))</f>
        <v>3690388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3003840</v>
      </c>
      <c r="K32" s="221">
        <f>INDEX(Data[],MATCH($A32,Data[Dist],0),MATCH(K$4,Data[#Headers],0))</f>
        <v>4058228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2970484</v>
      </c>
      <c r="K33" s="221">
        <f>INDEX(Data[],MATCH($A33,Data[Dist],0),MATCH(K$4,Data[#Headers],0))</f>
        <v>4447578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4014278</v>
      </c>
      <c r="K34" s="221">
        <f>INDEX(Data[],MATCH($A34,Data[Dist],0),MATCH(K$4,Data[#Headers],0))</f>
        <v>5457309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807291</v>
      </c>
      <c r="K35" s="221">
        <f>INDEX(Data[],MATCH($A35,Data[Dist],0),MATCH(K$4,Data[#Headers],0))</f>
        <v>1186861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7482616</v>
      </c>
      <c r="K36" s="221">
        <f>INDEX(Data[],MATCH($A36,Data[Dist],0),MATCH(K$4,Data[#Headers],0))</f>
        <v>10324890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22167394</v>
      </c>
      <c r="K37" s="221">
        <f>INDEX(Data[],MATCH($A37,Data[Dist],0),MATCH(K$4,Data[#Headers],0))</f>
        <v>29170069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3308785</v>
      </c>
      <c r="K38" s="221">
        <f>INDEX(Data[],MATCH($A38,Data[Dist],0),MATCH(K$4,Data[#Headers],0))</f>
        <v>5262807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17289259</v>
      </c>
      <c r="K39" s="221">
        <f>INDEX(Data[],MATCH($A39,Data[Dist],0),MATCH(K$4,Data[#Headers],0))</f>
        <v>21798404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13803637</v>
      </c>
      <c r="K40" s="221">
        <f>INDEX(Data[],MATCH($A40,Data[Dist],0),MATCH(K$4,Data[#Headers],0))</f>
        <v>17480298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3069717</v>
      </c>
      <c r="K41" s="221">
        <f>INDEX(Data[],MATCH($A41,Data[Dist],0),MATCH(K$4,Data[#Headers],0))</f>
        <v>4698045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2793325</v>
      </c>
      <c r="K42" s="221">
        <f>INDEX(Data[],MATCH($A42,Data[Dist],0),MATCH(K$4,Data[#Headers],0))</f>
        <v>4041639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2815285</v>
      </c>
      <c r="K43" s="221">
        <f>INDEX(Data[],MATCH($A43,Data[Dist],0),MATCH(K$4,Data[#Headers],0))</f>
        <v>3910788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1579379</v>
      </c>
      <c r="K44" s="221">
        <f>INDEX(Data[],MATCH($A44,Data[Dist],0),MATCH(K$4,Data[#Headers],0))</f>
        <v>2641378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29986013</v>
      </c>
      <c r="K45" s="221">
        <f>INDEX(Data[],MATCH($A45,Data[Dist],0),MATCH(K$4,Data[#Headers],0))</f>
        <v>37027934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1053617</v>
      </c>
      <c r="K46" s="221">
        <f>INDEX(Data[],MATCH($A46,Data[Dist],0),MATCH(K$4,Data[#Headers],0))</f>
        <v>2197727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1535207</v>
      </c>
      <c r="K47" s="221">
        <f>INDEX(Data[],MATCH($A47,Data[Dist],0),MATCH(K$4,Data[#Headers],0))</f>
        <v>2208073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1911944</v>
      </c>
      <c r="K48" s="221">
        <f>INDEX(Data[],MATCH($A48,Data[Dist],0),MATCH(K$4,Data[#Headers],0))</f>
        <v>2837830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4726915</v>
      </c>
      <c r="K49" s="221">
        <f>INDEX(Data[],MATCH($A49,Data[Dist],0),MATCH(K$4,Data[#Headers],0))</f>
        <v>6636244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3789355</v>
      </c>
      <c r="K50" s="221">
        <f>INDEX(Data[],MATCH($A50,Data[Dist],0),MATCH(K$4,Data[#Headers],0))</f>
        <v>5431430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14029872</v>
      </c>
      <c r="K51" s="221">
        <f>INDEX(Data[],MATCH($A51,Data[Dist],0),MATCH(K$4,Data[#Headers],0))</f>
        <v>17497363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7108403</v>
      </c>
      <c r="K52" s="221">
        <f>INDEX(Data[],MATCH($A52,Data[Dist],0),MATCH(K$4,Data[#Headers],0))</f>
        <v>11162303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33480009</v>
      </c>
      <c r="K53" s="221">
        <f>INDEX(Data[],MATCH($A53,Data[Dist],0),MATCH(K$4,Data[#Headers],0))</f>
        <v>42876398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104891661</v>
      </c>
      <c r="K54" s="221">
        <f>INDEX(Data[],MATCH($A54,Data[Dist],0),MATCH(K$4,Data[#Headers],0))</f>
        <v>133959945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7101627</v>
      </c>
      <c r="K55" s="221">
        <f>INDEX(Data[],MATCH($A55,Data[Dist],0),MATCH(K$4,Data[#Headers],0))</f>
        <v>9298511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9362532</v>
      </c>
      <c r="K56" s="221">
        <f>INDEX(Data[],MATCH($A56,Data[Dist],0),MATCH(K$4,Data[#Headers],0))</f>
        <v>11783779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4685212</v>
      </c>
      <c r="K57" s="221">
        <f>INDEX(Data[],MATCH($A57,Data[Dist],0),MATCH(K$4,Data[#Headers],0))</f>
        <v>6419835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2789175</v>
      </c>
      <c r="K58" s="221">
        <f>INDEX(Data[],MATCH($A58,Data[Dist],0),MATCH(K$4,Data[#Headers],0))</f>
        <v>3785222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8785351</v>
      </c>
      <c r="K59" s="221">
        <f>INDEX(Data[],MATCH($A59,Data[Dist],0),MATCH(K$4,Data[#Headers],0))</f>
        <v>12099060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2515038</v>
      </c>
      <c r="K60" s="221">
        <f>INDEX(Data[],MATCH($A60,Data[Dist],0),MATCH(K$4,Data[#Headers],0))</f>
        <v>3547991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4631213</v>
      </c>
      <c r="K61" s="221">
        <f>INDEX(Data[],MATCH($A61,Data[Dist],0),MATCH(K$4,Data[#Headers],0))</f>
        <v>6022076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3749463</v>
      </c>
      <c r="K62" s="221">
        <f>INDEX(Data[],MATCH($A62,Data[Dist],0),MATCH(K$4,Data[#Headers],0))</f>
        <v>5558842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9114909</v>
      </c>
      <c r="K63" s="221">
        <f>INDEX(Data[],MATCH($A63,Data[Dist],0),MATCH(K$4,Data[#Headers],0))</f>
        <v>11477509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9310795</v>
      </c>
      <c r="K64" s="221">
        <f>INDEX(Data[],MATCH($A64,Data[Dist],0),MATCH(K$4,Data[#Headers],0))</f>
        <v>12100428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1441752</v>
      </c>
      <c r="K65" s="221">
        <f>INDEX(Data[],MATCH($A65,Data[Dist],0),MATCH(K$4,Data[#Headers],0))</f>
        <v>2080347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6927901</v>
      </c>
      <c r="K66" s="221">
        <f>INDEX(Data[],MATCH($A66,Data[Dist],0),MATCH(K$4,Data[#Headers],0))</f>
        <v>8771243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6208827</v>
      </c>
      <c r="K67" s="221">
        <f>INDEX(Data[],MATCH($A67,Data[Dist],0),MATCH(K$4,Data[#Headers],0))</f>
        <v>8043028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4941546</v>
      </c>
      <c r="K68" s="221">
        <f>INDEX(Data[],MATCH($A68,Data[Dist],0),MATCH(K$4,Data[#Headers],0))</f>
        <v>6750379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10985357</v>
      </c>
      <c r="K69" s="221">
        <f>INDEX(Data[],MATCH($A69,Data[Dist],0),MATCH(K$4,Data[#Headers],0))</f>
        <v>13653880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1884477</v>
      </c>
      <c r="K70" s="221">
        <f>INDEX(Data[],MATCH($A70,Data[Dist],0),MATCH(K$4,Data[#Headers],0))</f>
        <v>2587025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579574</v>
      </c>
      <c r="K71" s="221">
        <f>INDEX(Data[],MATCH($A71,Data[Dist],0),MATCH(K$4,Data[#Headers],0))</f>
        <v>1201085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17924592</v>
      </c>
      <c r="K72" s="221">
        <f>INDEX(Data[],MATCH($A72,Data[Dist],0),MATCH(K$4,Data[#Headers],0))</f>
        <v>23568994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3356354</v>
      </c>
      <c r="K73" s="221">
        <f>INDEX(Data[],MATCH($A73,Data[Dist],0),MATCH(K$4,Data[#Headers],0))</f>
        <v>5426554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28077669</v>
      </c>
      <c r="K74" s="221">
        <f>INDEX(Data[],MATCH($A74,Data[Dist],0),MATCH(K$4,Data[#Headers],0))</f>
        <v>34781204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4164915</v>
      </c>
      <c r="K75" s="221">
        <f>INDEX(Data[],MATCH($A75,Data[Dist],0),MATCH(K$4,Data[#Headers],0))</f>
        <v>5562480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27418665</v>
      </c>
      <c r="K76" s="221">
        <f>INDEX(Data[],MATCH($A76,Data[Dist],0),MATCH(K$4,Data[#Headers],0))</f>
        <v>36556924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2479418</v>
      </c>
      <c r="K77" s="221">
        <f>INDEX(Data[],MATCH($A77,Data[Dist],0),MATCH(K$4,Data[#Headers],0))</f>
        <v>3441124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1991415</v>
      </c>
      <c r="K78" s="221">
        <f>INDEX(Data[],MATCH($A78,Data[Dist],0),MATCH(K$4,Data[#Headers],0))</f>
        <v>2983204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5195781</v>
      </c>
      <c r="K79" s="221">
        <f>INDEX(Data[],MATCH($A79,Data[Dist],0),MATCH(K$4,Data[#Headers],0))</f>
        <v>6821216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2536649</v>
      </c>
      <c r="K80" s="221">
        <f>INDEX(Data[],MATCH($A80,Data[Dist],0),MATCH(K$4,Data[#Headers],0))</f>
        <v>3600557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1592426</v>
      </c>
      <c r="K81" s="221">
        <f>INDEX(Data[],MATCH($A81,Data[Dist],0),MATCH(K$4,Data[#Headers],0))</f>
        <v>2458733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66672499</v>
      </c>
      <c r="K82" s="221">
        <f>INDEX(Data[],MATCH($A82,Data[Dist],0),MATCH(K$4,Data[#Headers],0))</f>
        <v>81818270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8286591</v>
      </c>
      <c r="K83" s="221">
        <f>INDEX(Data[],MATCH($A83,Data[Dist],0),MATCH(K$4,Data[#Headers],0))</f>
        <v>10989404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20560849</v>
      </c>
      <c r="K84" s="221">
        <f>INDEX(Data[],MATCH($A84,Data[Dist],0),MATCH(K$4,Data[#Headers],0))</f>
        <v>26395395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2531754</v>
      </c>
      <c r="K85" s="221">
        <f>INDEX(Data[],MATCH($A85,Data[Dist],0),MATCH(K$4,Data[#Headers],0))</f>
        <v>3520481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91997481</v>
      </c>
      <c r="K86" s="221">
        <f>INDEX(Data[],MATCH($A86,Data[Dist],0),MATCH(K$4,Data[#Headers],0))</f>
        <v>117963304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6812793</v>
      </c>
      <c r="K87" s="221">
        <f>INDEX(Data[],MATCH($A87,Data[Dist],0),MATCH(K$4,Data[#Headers],0))</f>
        <v>8753947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7101660</v>
      </c>
      <c r="K88" s="221">
        <f>INDEX(Data[],MATCH($A88,Data[Dist],0),MATCH(K$4,Data[#Headers],0))</f>
        <v>10106711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1065968</v>
      </c>
      <c r="K89" s="221">
        <f>INDEX(Data[],MATCH($A89,Data[Dist],0),MATCH(K$4,Data[#Headers],0))</f>
        <v>1528798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15366358</v>
      </c>
      <c r="K90" s="221">
        <f>INDEX(Data[],MATCH($A90,Data[Dist],0),MATCH(K$4,Data[#Headers],0))</f>
        <v>19021833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5696725</v>
      </c>
      <c r="K91" s="221">
        <f>INDEX(Data[],MATCH($A91,Data[Dist],0),MATCH(K$4,Data[#Headers],0))</f>
        <v>7389415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236194007</v>
      </c>
      <c r="K92" s="221">
        <f>INDEX(Data[],MATCH($A92,Data[Dist],0),MATCH(K$4,Data[#Headers],0))</f>
        <v>292199613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618992</v>
      </c>
      <c r="K93" s="221">
        <f>INDEX(Data[],MATCH($A93,Data[Dist],0),MATCH(K$4,Data[#Headers],0))</f>
        <v>1026303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5428985</v>
      </c>
      <c r="K94" s="221">
        <f>INDEX(Data[],MATCH($A94,Data[Dist],0),MATCH(K$4,Data[#Headers],0))</f>
        <v>7139884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63630932</v>
      </c>
      <c r="K95" s="221">
        <f>INDEX(Data[],MATCH($A95,Data[Dist],0),MATCH(K$4,Data[#Headers],0))</f>
        <v>84912287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1997346</v>
      </c>
      <c r="K96" s="221">
        <f>INDEX(Data[],MATCH($A96,Data[Dist],0),MATCH(K$4,Data[#Headers],0))</f>
        <v>2863344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1779376</v>
      </c>
      <c r="K97" s="221">
        <f>INDEX(Data[],MATCH($A97,Data[Dist],0),MATCH(K$4,Data[#Headers],0))</f>
        <v>2649299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2401183</v>
      </c>
      <c r="K98" s="221">
        <f>INDEX(Data[],MATCH($A98,Data[Dist],0),MATCH(K$4,Data[#Headers],0))</f>
        <v>3387654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5301161</v>
      </c>
      <c r="K99" s="221">
        <f>INDEX(Data[],MATCH($A99,Data[Dist],0),MATCH(K$4,Data[#Headers],0))</f>
        <v>7178732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6403316</v>
      </c>
      <c r="K100" s="221">
        <f>INDEX(Data[],MATCH($A100,Data[Dist],0),MATCH(K$4,Data[#Headers],0))</f>
        <v>8488019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3295685</v>
      </c>
      <c r="K101" s="221">
        <f>INDEX(Data[],MATCH($A101,Data[Dist],0),MATCH(K$4,Data[#Headers],0))</f>
        <v>4741151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2958970</v>
      </c>
      <c r="K102" s="221">
        <f>INDEX(Data[],MATCH($A102,Data[Dist],0),MATCH(K$4,Data[#Headers],0))</f>
        <v>4027008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3035477</v>
      </c>
      <c r="K103" s="221">
        <f>INDEX(Data[],MATCH($A103,Data[Dist],0),MATCH(K$4,Data[#Headers],0))</f>
        <v>4435752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2841156</v>
      </c>
      <c r="K104" s="221">
        <f>INDEX(Data[],MATCH($A104,Data[Dist],0),MATCH(K$4,Data[#Headers],0))</f>
        <v>3966157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1550712</v>
      </c>
      <c r="K105" s="221">
        <f>INDEX(Data[],MATCH($A105,Data[Dist],0),MATCH(K$4,Data[#Headers],0))</f>
        <v>2481492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1855309</v>
      </c>
      <c r="K106" s="221">
        <f>INDEX(Data[],MATCH($A106,Data[Dist],0),MATCH(K$4,Data[#Headers],0))</f>
        <v>2689075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2136914</v>
      </c>
      <c r="K107" s="221">
        <f>INDEX(Data[],MATCH($A107,Data[Dist],0),MATCH(K$4,Data[#Headers],0))</f>
        <v>3260397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3260316</v>
      </c>
      <c r="K108" s="221">
        <f>INDEX(Data[],MATCH($A108,Data[Dist],0),MATCH(K$4,Data[#Headers],0))</f>
        <v>4312702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2785847</v>
      </c>
      <c r="K109" s="221">
        <f>INDEX(Data[],MATCH($A109,Data[Dist],0),MATCH(K$4,Data[#Headers],0))</f>
        <v>4207973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2429337</v>
      </c>
      <c r="K110" s="221">
        <f>INDEX(Data[],MATCH($A110,Data[Dist],0),MATCH(K$4,Data[#Headers],0))</f>
        <v>3414072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908942</v>
      </c>
      <c r="K111" s="221">
        <f>INDEX(Data[],MATCH($A111,Data[Dist],0),MATCH(K$4,Data[#Headers],0))</f>
        <v>1410365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7452312</v>
      </c>
      <c r="K112" s="221">
        <f>INDEX(Data[],MATCH($A112,Data[Dist],0),MATCH(K$4,Data[#Headers],0))</f>
        <v>9790994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2086673</v>
      </c>
      <c r="K113" s="221">
        <f>INDEX(Data[],MATCH($A113,Data[Dist],0),MATCH(K$4,Data[#Headers],0))</f>
        <v>3146768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7419741</v>
      </c>
      <c r="K114" s="221">
        <f>INDEX(Data[],MATCH($A114,Data[Dist],0),MATCH(K$4,Data[#Headers],0))</f>
        <v>10692082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6082877</v>
      </c>
      <c r="K115" s="221">
        <f>INDEX(Data[],MATCH($A115,Data[Dist],0),MATCH(K$4,Data[#Headers],0))</f>
        <v>8253904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22983599</v>
      </c>
      <c r="K116" s="221">
        <f>INDEX(Data[],MATCH($A116,Data[Dist],0),MATCH(K$4,Data[#Headers],0))</f>
        <v>30308116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13267026</v>
      </c>
      <c r="K117" s="221">
        <f>INDEX(Data[],MATCH($A117,Data[Dist],0),MATCH(K$4,Data[#Headers],0))</f>
        <v>17006731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2559234</v>
      </c>
      <c r="K118" s="221">
        <f>INDEX(Data[],MATCH($A118,Data[Dist],0),MATCH(K$4,Data[#Headers],0))</f>
        <v>3539730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2196913</v>
      </c>
      <c r="K119" s="221">
        <f>INDEX(Data[],MATCH($A119,Data[Dist],0),MATCH(K$4,Data[#Headers],0))</f>
        <v>3198333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3140787</v>
      </c>
      <c r="K120" s="221">
        <f>INDEX(Data[],MATCH($A120,Data[Dist],0),MATCH(K$4,Data[#Headers],0))</f>
        <v>5095791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1893672</v>
      </c>
      <c r="K121" s="221">
        <f>INDEX(Data[],MATCH($A121,Data[Dist],0),MATCH(K$4,Data[#Headers],0))</f>
        <v>2933414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8520091</v>
      </c>
      <c r="K122" s="221">
        <f>INDEX(Data[],MATCH($A122,Data[Dist],0),MATCH(K$4,Data[#Headers],0))</f>
        <v>11228349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764846</v>
      </c>
      <c r="K123" s="221">
        <f>INDEX(Data[],MATCH($A123,Data[Dist],0),MATCH(K$4,Data[#Headers],0))</f>
        <v>1156215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3251427</v>
      </c>
      <c r="K124" s="221">
        <f>INDEX(Data[],MATCH($A124,Data[Dist],0),MATCH(K$4,Data[#Headers],0))</f>
        <v>4617984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10960932</v>
      </c>
      <c r="K125" s="221">
        <f>INDEX(Data[],MATCH($A125,Data[Dist],0),MATCH(K$4,Data[#Headers],0))</f>
        <v>14285134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1582234</v>
      </c>
      <c r="K126" s="221">
        <f>INDEX(Data[],MATCH($A126,Data[Dist],0),MATCH(K$4,Data[#Headers],0))</f>
        <v>2386007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1586975</v>
      </c>
      <c r="K127" s="221">
        <f>INDEX(Data[],MATCH($A127,Data[Dist],0),MATCH(K$4,Data[#Headers],0))</f>
        <v>2417141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3776280</v>
      </c>
      <c r="K128" s="221">
        <f>INDEX(Data[],MATCH($A128,Data[Dist],0),MATCH(K$4,Data[#Headers],0))</f>
        <v>5320536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1133437</v>
      </c>
      <c r="K129" s="221">
        <f>INDEX(Data[],MATCH($A129,Data[Dist],0),MATCH(K$4,Data[#Headers],0))</f>
        <v>2102474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9161548</v>
      </c>
      <c r="K130" s="221">
        <f>INDEX(Data[],MATCH($A130,Data[Dist],0),MATCH(K$4,Data[#Headers],0))</f>
        <v>12048690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2191064</v>
      </c>
      <c r="K131" s="221">
        <f>INDEX(Data[],MATCH($A131,Data[Dist],0),MATCH(K$4,Data[#Headers],0))</f>
        <v>3217562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4112115</v>
      </c>
      <c r="K132" s="221">
        <f>INDEX(Data[],MATCH($A132,Data[Dist],0),MATCH(K$4,Data[#Headers],0))</f>
        <v>5594389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2250409</v>
      </c>
      <c r="K133" s="221">
        <f>INDEX(Data[],MATCH($A133,Data[Dist],0),MATCH(K$4,Data[#Headers],0))</f>
        <v>3264966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3115613</v>
      </c>
      <c r="K134" s="221">
        <f>INDEX(Data[],MATCH($A134,Data[Dist],0),MATCH(K$4,Data[#Headers],0))</f>
        <v>4400205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1626773</v>
      </c>
      <c r="K135" s="221">
        <f>INDEX(Data[],MATCH($A135,Data[Dist],0),MATCH(K$4,Data[#Headers],0))</f>
        <v>2368672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609872</v>
      </c>
      <c r="K136" s="221">
        <f>INDEX(Data[],MATCH($A136,Data[Dist],0),MATCH(K$4,Data[#Headers],0))</f>
        <v>1120654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7120830</v>
      </c>
      <c r="K137" s="221">
        <f>INDEX(Data[],MATCH($A137,Data[Dist],0),MATCH(K$4,Data[#Headers],0))</f>
        <v>9195923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7752819</v>
      </c>
      <c r="K138" s="221">
        <f>INDEX(Data[],MATCH($A138,Data[Dist],0),MATCH(K$4,Data[#Headers],0))</f>
        <v>10372472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814686</v>
      </c>
      <c r="K139" s="221">
        <f>INDEX(Data[],MATCH($A139,Data[Dist],0),MATCH(K$4,Data[#Headers],0))</f>
        <v>1602241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2412285</v>
      </c>
      <c r="K140" s="221">
        <f>INDEX(Data[],MATCH($A140,Data[Dist],0),MATCH(K$4,Data[#Headers],0))</f>
        <v>3900732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2661271</v>
      </c>
      <c r="K141" s="221">
        <f>INDEX(Data[],MATCH($A141,Data[Dist],0),MATCH(K$4,Data[#Headers],0))</f>
        <v>3958666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3165459</v>
      </c>
      <c r="K142" s="221">
        <f>INDEX(Data[],MATCH($A142,Data[Dist],0),MATCH(K$4,Data[#Headers],0))</f>
        <v>4331149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6277777</v>
      </c>
      <c r="K143" s="221">
        <f>INDEX(Data[],MATCH($A143,Data[Dist],0),MATCH(K$4,Data[#Headers],0))</f>
        <v>8604830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1630515</v>
      </c>
      <c r="K144" s="221">
        <f>INDEX(Data[],MATCH($A144,Data[Dist],0),MATCH(K$4,Data[#Headers],0))</f>
        <v>2461612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5441754</v>
      </c>
      <c r="K145" s="221">
        <f>INDEX(Data[],MATCH($A145,Data[Dist],0),MATCH(K$4,Data[#Headers],0))</f>
        <v>7007967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6892383</v>
      </c>
      <c r="K146" s="221">
        <f>INDEX(Data[],MATCH($A146,Data[Dist],0),MATCH(K$4,Data[#Headers],0))</f>
        <v>9483711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8556739</v>
      </c>
      <c r="K147" s="221">
        <f>INDEX(Data[],MATCH($A147,Data[Dist],0),MATCH(K$4,Data[#Headers],0))</f>
        <v>11320863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23364109</v>
      </c>
      <c r="K148" s="221">
        <f>INDEX(Data[],MATCH($A148,Data[Dist],0),MATCH(K$4,Data[#Headers],0))</f>
        <v>29140134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5028925</v>
      </c>
      <c r="K149" s="221">
        <f>INDEX(Data[],MATCH($A149,Data[Dist],0),MATCH(K$4,Data[#Headers],0))</f>
        <v>6811820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81078677</v>
      </c>
      <c r="K150" s="221">
        <f>INDEX(Data[],MATCH($A150,Data[Dist],0),MATCH(K$4,Data[#Headers],0))</f>
        <v>106158916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5702718</v>
      </c>
      <c r="K151" s="221">
        <f>INDEX(Data[],MATCH($A151,Data[Dist],0),MATCH(K$4,Data[#Headers],0))</f>
        <v>7729864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3181732</v>
      </c>
      <c r="K152" s="221">
        <f>INDEX(Data[],MATCH($A152,Data[Dist],0),MATCH(K$4,Data[#Headers],0))</f>
        <v>4176768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3108805</v>
      </c>
      <c r="K153" s="221">
        <f>INDEX(Data[],MATCH($A153,Data[Dist],0),MATCH(K$4,Data[#Headers],0))</f>
        <v>4543316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2678803</v>
      </c>
      <c r="K154" s="221">
        <f>INDEX(Data[],MATCH($A154,Data[Dist],0),MATCH(K$4,Data[#Headers],0))</f>
        <v>3755652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6386597</v>
      </c>
      <c r="K155" s="221">
        <f>INDEX(Data[],MATCH($A155,Data[Dist],0),MATCH(K$4,Data[#Headers],0))</f>
        <v>8687590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5418526</v>
      </c>
      <c r="K156" s="221">
        <f>INDEX(Data[],MATCH($A156,Data[Dist],0),MATCH(K$4,Data[#Headers],0))</f>
        <v>7253706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40507441</v>
      </c>
      <c r="K157" s="221">
        <f>INDEX(Data[],MATCH($A157,Data[Dist],0),MATCH(K$4,Data[#Headers],0))</f>
        <v>51654866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14474831</v>
      </c>
      <c r="K158" s="221">
        <f>INDEX(Data[],MATCH($A158,Data[Dist],0),MATCH(K$4,Data[#Headers],0))</f>
        <v>17800226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1601892</v>
      </c>
      <c r="K159" s="221">
        <f>INDEX(Data[],MATCH($A159,Data[Dist],0),MATCH(K$4,Data[#Headers],0))</f>
        <v>2521467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2769069</v>
      </c>
      <c r="K160" s="221">
        <f>INDEX(Data[],MATCH($A160,Data[Dist],0),MATCH(K$4,Data[#Headers],0))</f>
        <v>3680657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11810096</v>
      </c>
      <c r="K161" s="221">
        <f>INDEX(Data[],MATCH($A161,Data[Dist],0),MATCH(K$4,Data[#Headers],0))</f>
        <v>14935049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2883035</v>
      </c>
      <c r="K162" s="221">
        <f>INDEX(Data[],MATCH($A162,Data[Dist],0),MATCH(K$4,Data[#Headers],0))</f>
        <v>3999870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2181602</v>
      </c>
      <c r="K163" s="221">
        <f>INDEX(Data[],MATCH($A163,Data[Dist],0),MATCH(K$4,Data[#Headers],0))</f>
        <v>2898301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1726486</v>
      </c>
      <c r="K164" s="221">
        <f>INDEX(Data[],MATCH($A164,Data[Dist],0),MATCH(K$4,Data[#Headers],0))</f>
        <v>2438445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3383940</v>
      </c>
      <c r="K165" s="221">
        <f>INDEX(Data[],MATCH($A165,Data[Dist],0),MATCH(K$4,Data[#Headers],0))</f>
        <v>4604948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2408174</v>
      </c>
      <c r="K166" s="221">
        <f>INDEX(Data[],MATCH($A166,Data[Dist],0),MATCH(K$4,Data[#Headers],0))</f>
        <v>3606852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12016723</v>
      </c>
      <c r="K167" s="221">
        <f>INDEX(Data[],MATCH($A167,Data[Dist],0),MATCH(K$4,Data[#Headers],0))</f>
        <v>16236791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2730771</v>
      </c>
      <c r="K168" s="221">
        <f>INDEX(Data[],MATCH($A168,Data[Dist],0),MATCH(K$4,Data[#Headers],0))</f>
        <v>3762878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11821471</v>
      </c>
      <c r="K169" s="221">
        <f>INDEX(Data[],MATCH($A169,Data[Dist],0),MATCH(K$4,Data[#Headers],0))</f>
        <v>16440622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3840795</v>
      </c>
      <c r="K170" s="221">
        <f>INDEX(Data[],MATCH($A170,Data[Dist],0),MATCH(K$4,Data[#Headers],0))</f>
        <v>5546580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47444847</v>
      </c>
      <c r="K171" s="221">
        <f>INDEX(Data[],MATCH($A171,Data[Dist],0),MATCH(K$4,Data[#Headers],0))</f>
        <v>60132338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4608798</v>
      </c>
      <c r="K172" s="221">
        <f>INDEX(Data[],MATCH($A172,Data[Dist],0),MATCH(K$4,Data[#Headers],0))</f>
        <v>6177638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3476779</v>
      </c>
      <c r="K173" s="221">
        <f>INDEX(Data[],MATCH($A173,Data[Dist],0),MATCH(K$4,Data[#Headers],0))</f>
        <v>4758897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1348546</v>
      </c>
      <c r="K174" s="221">
        <f>INDEX(Data[],MATCH($A174,Data[Dist],0),MATCH(K$4,Data[#Headers],0))</f>
        <v>2263157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3898099</v>
      </c>
      <c r="K175" s="221">
        <f>INDEX(Data[],MATCH($A175,Data[Dist],0),MATCH(K$4,Data[#Headers],0))</f>
        <v>5336846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2125562</v>
      </c>
      <c r="K176" s="221">
        <f>INDEX(Data[],MATCH($A176,Data[Dist],0),MATCH(K$4,Data[#Headers],0))</f>
        <v>3224440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4162030</v>
      </c>
      <c r="K177" s="221">
        <f>INDEX(Data[],MATCH($A177,Data[Dist],0),MATCH(K$4,Data[#Headers],0))</f>
        <v>5421394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2622120</v>
      </c>
      <c r="K178" s="221">
        <f>INDEX(Data[],MATCH($A178,Data[Dist],0),MATCH(K$4,Data[#Headers],0))</f>
        <v>3817487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2859294</v>
      </c>
      <c r="K179" s="221">
        <f>INDEX(Data[],MATCH($A179,Data[Dist],0),MATCH(K$4,Data[#Headers],0))</f>
        <v>4309163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2194601</v>
      </c>
      <c r="K180" s="221">
        <f>INDEX(Data[],MATCH($A180,Data[Dist],0),MATCH(K$4,Data[#Headers],0))</f>
        <v>3424278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8581009</v>
      </c>
      <c r="K181" s="221">
        <f>INDEX(Data[],MATCH($A181,Data[Dist],0),MATCH(K$4,Data[#Headers],0))</f>
        <v>11335747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2997932</v>
      </c>
      <c r="K182" s="221">
        <f>INDEX(Data[],MATCH($A182,Data[Dist],0),MATCH(K$4,Data[#Headers],0))</f>
        <v>4437974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1361771</v>
      </c>
      <c r="K183" s="221">
        <f>INDEX(Data[],MATCH($A183,Data[Dist],0),MATCH(K$4,Data[#Headers],0))</f>
        <v>2494730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12351100</v>
      </c>
      <c r="K184" s="221">
        <f>INDEX(Data[],MATCH($A184,Data[Dist],0),MATCH(K$4,Data[#Headers],0))</f>
        <v>15819090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42322143</v>
      </c>
      <c r="K185" s="221">
        <f>INDEX(Data[],MATCH($A185,Data[Dist],0),MATCH(K$4,Data[#Headers],0))</f>
        <v>51942323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2694444</v>
      </c>
      <c r="K186" s="221">
        <f>INDEX(Data[],MATCH($A186,Data[Dist],0),MATCH(K$4,Data[#Headers],0))</f>
        <v>3763160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20943305</v>
      </c>
      <c r="K187" s="221">
        <f>INDEX(Data[],MATCH($A187,Data[Dist],0),MATCH(K$4,Data[#Headers],0))</f>
        <v>27318436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8151167</v>
      </c>
      <c r="K188" s="221">
        <f>INDEX(Data[],MATCH($A188,Data[Dist],0),MATCH(K$4,Data[#Headers],0))</f>
        <v>11335879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4993251</v>
      </c>
      <c r="K189" s="221">
        <f>INDEX(Data[],MATCH($A189,Data[Dist],0),MATCH(K$4,Data[#Headers],0))</f>
        <v>6587522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2040152</v>
      </c>
      <c r="K190" s="221">
        <f>INDEX(Data[],MATCH($A190,Data[Dist],0),MATCH(K$4,Data[#Headers],0))</f>
        <v>2798299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2703274</v>
      </c>
      <c r="K191" s="221">
        <f>INDEX(Data[],MATCH($A191,Data[Dist],0),MATCH(K$4,Data[#Headers],0))</f>
        <v>3705829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6229255</v>
      </c>
      <c r="K192" s="221">
        <f>INDEX(Data[],MATCH($A192,Data[Dist],0),MATCH(K$4,Data[#Headers],0))</f>
        <v>8834415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4341621</v>
      </c>
      <c r="K193" s="221">
        <f>INDEX(Data[],MATCH($A193,Data[Dist],0),MATCH(K$4,Data[#Headers],0))</f>
        <v>5849371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5049597</v>
      </c>
      <c r="K194" s="221">
        <f>INDEX(Data[],MATCH($A194,Data[Dist],0),MATCH(K$4,Data[#Headers],0))</f>
        <v>6732473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1168806</v>
      </c>
      <c r="K195" s="221">
        <f>INDEX(Data[],MATCH($A195,Data[Dist],0),MATCH(K$4,Data[#Headers],0))</f>
        <v>2187698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5794053</v>
      </c>
      <c r="K196" s="221">
        <f>INDEX(Data[],MATCH($A196,Data[Dist],0),MATCH(K$4,Data[#Headers],0))</f>
        <v>7831843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1831405</v>
      </c>
      <c r="K197" s="221">
        <f>INDEX(Data[],MATCH($A197,Data[Dist],0),MATCH(K$4,Data[#Headers],0))</f>
        <v>2627546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1352603</v>
      </c>
      <c r="K198" s="221">
        <f>INDEX(Data[],MATCH($A198,Data[Dist],0),MATCH(K$4,Data[#Headers],0))</f>
        <v>2041261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1322217</v>
      </c>
      <c r="K199" s="221">
        <f>INDEX(Data[],MATCH($A199,Data[Dist],0),MATCH(K$4,Data[#Headers],0))</f>
        <v>1763065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1248933</v>
      </c>
      <c r="K200" s="221">
        <f>INDEX(Data[],MATCH($A200,Data[Dist],0),MATCH(K$4,Data[#Headers],0))</f>
        <v>1764350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3136216</v>
      </c>
      <c r="K201" s="221">
        <f>INDEX(Data[],MATCH($A201,Data[Dist],0),MATCH(K$4,Data[#Headers],0))</f>
        <v>4386445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11518382</v>
      </c>
      <c r="K202" s="221">
        <f>INDEX(Data[],MATCH($A202,Data[Dist],0),MATCH(K$4,Data[#Headers],0))</f>
        <v>14668873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6659088</v>
      </c>
      <c r="K203" s="221">
        <f>INDEX(Data[],MATCH($A203,Data[Dist],0),MATCH(K$4,Data[#Headers],0))</f>
        <v>8672416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1587749</v>
      </c>
      <c r="K204" s="221">
        <f>INDEX(Data[],MATCH($A204,Data[Dist],0),MATCH(K$4,Data[#Headers],0))</f>
        <v>2163069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29367698</v>
      </c>
      <c r="K205" s="221">
        <f>INDEX(Data[],MATCH($A205,Data[Dist],0),MATCH(K$4,Data[#Headers],0))</f>
        <v>37510218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3233054</v>
      </c>
      <c r="K206" s="221">
        <f>INDEX(Data[],MATCH($A206,Data[Dist],0),MATCH(K$4,Data[#Headers],0))</f>
        <v>4421532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8503227</v>
      </c>
      <c r="K207" s="221">
        <f>INDEX(Data[],MATCH($A207,Data[Dist],0),MATCH(K$4,Data[#Headers],0))</f>
        <v>11184981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2066794</v>
      </c>
      <c r="K208" s="221">
        <f>INDEX(Data[],MATCH($A208,Data[Dist],0),MATCH(K$4,Data[#Headers],0))</f>
        <v>3161964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5172002</v>
      </c>
      <c r="K209" s="221">
        <f>INDEX(Data[],MATCH($A209,Data[Dist],0),MATCH(K$4,Data[#Headers],0))</f>
        <v>7269488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3936683</v>
      </c>
      <c r="K210" s="221">
        <f>INDEX(Data[],MATCH($A210,Data[Dist],0),MATCH(K$4,Data[#Headers],0))</f>
        <v>4987774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20072925</v>
      </c>
      <c r="K211" s="221">
        <f>INDEX(Data[],MATCH($A211,Data[Dist],0),MATCH(K$4,Data[#Headers],0))</f>
        <v>24959968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4099641</v>
      </c>
      <c r="K212" s="221">
        <f>INDEX(Data[],MATCH($A212,Data[Dist],0),MATCH(K$4,Data[#Headers],0))</f>
        <v>5701114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2757574</v>
      </c>
      <c r="K213" s="221">
        <f>INDEX(Data[],MATCH($A213,Data[Dist],0),MATCH(K$4,Data[#Headers],0))</f>
        <v>4031194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6983708</v>
      </c>
      <c r="K214" s="221">
        <f>INDEX(Data[],MATCH($A214,Data[Dist],0),MATCH(K$4,Data[#Headers],0))</f>
        <v>9065308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2275957</v>
      </c>
      <c r="K215" s="221">
        <f>INDEX(Data[],MATCH($A215,Data[Dist],0),MATCH(K$4,Data[#Headers],0))</f>
        <v>3436208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2995773</v>
      </c>
      <c r="K216" s="221">
        <f>INDEX(Data[],MATCH($A216,Data[Dist],0),MATCH(K$4,Data[#Headers],0))</f>
        <v>4068074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310573</v>
      </c>
      <c r="K217" s="221">
        <f>INDEX(Data[],MATCH($A217,Data[Dist],0),MATCH(K$4,Data[#Headers],0))</f>
        <v>954792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13902852</v>
      </c>
      <c r="K218" s="221">
        <f>INDEX(Data[],MATCH($A218,Data[Dist],0),MATCH(K$4,Data[#Headers],0))</f>
        <v>17761861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15875609</v>
      </c>
      <c r="K219" s="221">
        <f>INDEX(Data[],MATCH($A219,Data[Dist],0),MATCH(K$4,Data[#Headers],0))</f>
        <v>21136581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2392179</v>
      </c>
      <c r="K220" s="221">
        <f>INDEX(Data[],MATCH($A220,Data[Dist],0),MATCH(K$4,Data[#Headers],0))</f>
        <v>3404018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2287372</v>
      </c>
      <c r="K221" s="221">
        <f>INDEX(Data[],MATCH($A221,Data[Dist],0),MATCH(K$4,Data[#Headers],0))</f>
        <v>3362456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22993271</v>
      </c>
      <c r="K222" s="221">
        <f>INDEX(Data[],MATCH($A222,Data[Dist],0),MATCH(K$4,Data[#Headers],0))</f>
        <v>28893872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4022236</v>
      </c>
      <c r="K223" s="221">
        <f>INDEX(Data[],MATCH($A223,Data[Dist],0),MATCH(K$4,Data[#Headers],0))</f>
        <v>5452144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4532340</v>
      </c>
      <c r="K224" s="221">
        <f>INDEX(Data[],MATCH($A224,Data[Dist],0),MATCH(K$4,Data[#Headers],0))</f>
        <v>6330470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9508218</v>
      </c>
      <c r="K225" s="221">
        <f>INDEX(Data[],MATCH($A225,Data[Dist],0),MATCH(K$4,Data[#Headers],0))</f>
        <v>11774091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2203185</v>
      </c>
      <c r="K226" s="221">
        <f>INDEX(Data[],MATCH($A226,Data[Dist],0),MATCH(K$4,Data[#Headers],0))</f>
        <v>3428342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-1340236</v>
      </c>
      <c r="K227" s="221">
        <f>INDEX(Data[],MATCH($A227,Data[Dist],0),MATCH(K$4,Data[#Headers],0))</f>
        <v>766721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1161770</v>
      </c>
      <c r="K228" s="221">
        <f>INDEX(Data[],MATCH($A228,Data[Dist],0),MATCH(K$4,Data[#Headers],0))</f>
        <v>1673644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107789</v>
      </c>
      <c r="K229" s="221">
        <f>INDEX(Data[],MATCH($A229,Data[Dist],0),MATCH(K$4,Data[#Headers],0))</f>
        <v>563611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4866233</v>
      </c>
      <c r="K230" s="221">
        <f>INDEX(Data[],MATCH($A230,Data[Dist],0),MATCH(K$4,Data[#Headers],0))</f>
        <v>6665717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14284742</v>
      </c>
      <c r="K231" s="221">
        <f>INDEX(Data[],MATCH($A231,Data[Dist],0),MATCH(K$4,Data[#Headers],0))</f>
        <v>18766204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41981230</v>
      </c>
      <c r="K232" s="221">
        <f>INDEX(Data[],MATCH($A232,Data[Dist],0),MATCH(K$4,Data[#Headers],0))</f>
        <v>51037090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2529852</v>
      </c>
      <c r="K233" s="221">
        <f>INDEX(Data[],MATCH($A233,Data[Dist],0),MATCH(K$4,Data[#Headers],0))</f>
        <v>3802371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823457</v>
      </c>
      <c r="K234" s="221">
        <f>INDEX(Data[],MATCH($A234,Data[Dist],0),MATCH(K$4,Data[#Headers],0))</f>
        <v>1251250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910454</v>
      </c>
      <c r="K235" s="221">
        <f>INDEX(Data[],MATCH($A235,Data[Dist],0),MATCH(K$4,Data[#Headers],0))</f>
        <v>2217873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2479964</v>
      </c>
      <c r="K236" s="221">
        <f>INDEX(Data[],MATCH($A236,Data[Dist],0),MATCH(K$4,Data[#Headers],0))</f>
        <v>3604743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11615122</v>
      </c>
      <c r="K237" s="221">
        <f>INDEX(Data[],MATCH($A237,Data[Dist],0),MATCH(K$4,Data[#Headers],0))</f>
        <v>16142227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14048767</v>
      </c>
      <c r="K238" s="221">
        <f>INDEX(Data[],MATCH($A238,Data[Dist],0),MATCH(K$4,Data[#Headers],0))</f>
        <v>17438750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31999012</v>
      </c>
      <c r="K239" s="221">
        <f>INDEX(Data[],MATCH($A239,Data[Dist],0),MATCH(K$4,Data[#Headers],0))</f>
        <v>41103104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4833820</v>
      </c>
      <c r="K240" s="221">
        <f>INDEX(Data[],MATCH($A240,Data[Dist],0),MATCH(K$4,Data[#Headers],0))</f>
        <v>6270865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1578626</v>
      </c>
      <c r="K241" s="221">
        <f>INDEX(Data[],MATCH($A241,Data[Dist],0),MATCH(K$4,Data[#Headers],0))</f>
        <v>2954275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5733246</v>
      </c>
      <c r="K242" s="221">
        <f>INDEX(Data[],MATCH($A242,Data[Dist],0),MATCH(K$4,Data[#Headers],0))</f>
        <v>7198204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5935631</v>
      </c>
      <c r="K243" s="221">
        <f>INDEX(Data[],MATCH($A243,Data[Dist],0),MATCH(K$4,Data[#Headers],0))</f>
        <v>7903797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5667848</v>
      </c>
      <c r="K244" s="221">
        <f>INDEX(Data[],MATCH($A244,Data[Dist],0),MATCH(K$4,Data[#Headers],0))</f>
        <v>7686237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1067550</v>
      </c>
      <c r="K245" s="221">
        <f>INDEX(Data[],MATCH($A245,Data[Dist],0),MATCH(K$4,Data[#Headers],0))</f>
        <v>2067507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1356892</v>
      </c>
      <c r="K246" s="221">
        <f>INDEX(Data[],MATCH($A246,Data[Dist],0),MATCH(K$4,Data[#Headers],0))</f>
        <v>2381118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4447501</v>
      </c>
      <c r="K247" s="221">
        <f>INDEX(Data[],MATCH($A247,Data[Dist],0),MATCH(K$4,Data[#Headers],0))</f>
        <v>6566466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6072373</v>
      </c>
      <c r="K248" s="221">
        <f>INDEX(Data[],MATCH($A248,Data[Dist],0),MATCH(K$4,Data[#Headers],0))</f>
        <v>7911995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2198111</v>
      </c>
      <c r="K249" s="221">
        <f>INDEX(Data[],MATCH($A249,Data[Dist],0),MATCH(K$4,Data[#Headers],0))</f>
        <v>3180212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968450</v>
      </c>
      <c r="K250" s="221">
        <f>INDEX(Data[],MATCH($A250,Data[Dist],0),MATCH(K$4,Data[#Headers],0))</f>
        <v>1453204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2851282</v>
      </c>
      <c r="K251" s="221">
        <f>INDEX(Data[],MATCH($A251,Data[Dist],0),MATCH(K$4,Data[#Headers],0))</f>
        <v>4022409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-59645</v>
      </c>
      <c r="K252" s="221">
        <f>INDEX(Data[],MATCH($A252,Data[Dist],0),MATCH(K$4,Data[#Headers],0))</f>
        <v>1945039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1599031</v>
      </c>
      <c r="K253" s="221">
        <f>INDEX(Data[],MATCH($A253,Data[Dist],0),MATCH(K$4,Data[#Headers],0))</f>
        <v>2369689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902478</v>
      </c>
      <c r="K254" s="221">
        <f>INDEX(Data[],MATCH($A254,Data[Dist],0),MATCH(K$4,Data[#Headers],0))</f>
        <v>1429306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6447858</v>
      </c>
      <c r="K255" s="221">
        <f>INDEX(Data[],MATCH($A255,Data[Dist],0),MATCH(K$4,Data[#Headers],0))</f>
        <v>8978633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1182327</v>
      </c>
      <c r="K256" s="221">
        <f>INDEX(Data[],MATCH($A256,Data[Dist],0),MATCH(K$4,Data[#Headers],0))</f>
        <v>1896440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3663378</v>
      </c>
      <c r="K257" s="221">
        <f>INDEX(Data[],MATCH($A257,Data[Dist],0),MATCH(K$4,Data[#Headers],0))</f>
        <v>5219186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7350089</v>
      </c>
      <c r="K258" s="221">
        <f>INDEX(Data[],MATCH($A258,Data[Dist],0),MATCH(K$4,Data[#Headers],0))</f>
        <v>9775152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6376678</v>
      </c>
      <c r="K259" s="221">
        <f>INDEX(Data[],MATCH($A259,Data[Dist],0),MATCH(K$4,Data[#Headers],0))</f>
        <v>8469864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3691166</v>
      </c>
      <c r="K260" s="221">
        <f>INDEX(Data[],MATCH($A260,Data[Dist],0),MATCH(K$4,Data[#Headers],0))</f>
        <v>5195340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1924813</v>
      </c>
      <c r="K261" s="221">
        <f>INDEX(Data[],MATCH($A261,Data[Dist],0),MATCH(K$4,Data[#Headers],0))</f>
        <v>2775202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3489432</v>
      </c>
      <c r="K262" s="221">
        <f>INDEX(Data[],MATCH($A262,Data[Dist],0),MATCH(K$4,Data[#Headers],0))</f>
        <v>4613828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10300150</v>
      </c>
      <c r="K263" s="221">
        <f>INDEX(Data[],MATCH($A263,Data[Dist],0),MATCH(K$4,Data[#Headers],0))</f>
        <v>14058278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117255130</v>
      </c>
      <c r="K264" s="221">
        <f>INDEX(Data[],MATCH($A264,Data[Dist],0),MATCH(K$4,Data[#Headers],0))</f>
        <v>143869029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2007114</v>
      </c>
      <c r="K265" s="221">
        <f>INDEX(Data[],MATCH($A265,Data[Dist],0),MATCH(K$4,Data[#Headers],0))</f>
        <v>2987865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3876867</v>
      </c>
      <c r="K266" s="221">
        <f>INDEX(Data[],MATCH($A266,Data[Dist],0),MATCH(K$4,Data[#Headers],0))</f>
        <v>5687941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7833519</v>
      </c>
      <c r="K267" s="221">
        <f>INDEX(Data[],MATCH($A267,Data[Dist],0),MATCH(K$4,Data[#Headers],0))</f>
        <v>10359305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3058311</v>
      </c>
      <c r="K268" s="221">
        <f>INDEX(Data[],MATCH($A268,Data[Dist],0),MATCH(K$4,Data[#Headers],0))</f>
        <v>4065855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2950422</v>
      </c>
      <c r="K269" s="221">
        <f>INDEX(Data[],MATCH($A269,Data[Dist],0),MATCH(K$4,Data[#Headers],0))</f>
        <v>4216087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5001157</v>
      </c>
      <c r="K270" s="221">
        <f>INDEX(Data[],MATCH($A270,Data[Dist],0),MATCH(K$4,Data[#Headers],0))</f>
        <v>7505953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956831</v>
      </c>
      <c r="K271" s="221">
        <f>INDEX(Data[],MATCH($A271,Data[Dist],0),MATCH(K$4,Data[#Headers],0))</f>
        <v>1394139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9826504</v>
      </c>
      <c r="K272" s="221">
        <f>INDEX(Data[],MATCH($A272,Data[Dist],0),MATCH(K$4,Data[#Headers],0))</f>
        <v>12399832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3307067</v>
      </c>
      <c r="K273" s="221">
        <f>INDEX(Data[],MATCH($A273,Data[Dist],0),MATCH(K$4,Data[#Headers],0))</f>
        <v>4603657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48693397</v>
      </c>
      <c r="K274" s="221">
        <f>INDEX(Data[],MATCH($A274,Data[Dist],0),MATCH(K$4,Data[#Headers],0))</f>
        <v>60997769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12860354</v>
      </c>
      <c r="K275" s="221">
        <f>INDEX(Data[],MATCH($A275,Data[Dist],0),MATCH(K$4,Data[#Headers],0))</f>
        <v>16750597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-168421</v>
      </c>
      <c r="K276" s="221">
        <f>INDEX(Data[],MATCH($A276,Data[Dist],0),MATCH(K$4,Data[#Headers],0))</f>
        <v>1977105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2412810</v>
      </c>
      <c r="K277" s="221">
        <f>INDEX(Data[],MATCH($A277,Data[Dist],0),MATCH(K$4,Data[#Headers],0))</f>
        <v>3480471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1307786</v>
      </c>
      <c r="K278" s="221">
        <f>INDEX(Data[],MATCH($A278,Data[Dist],0),MATCH(K$4,Data[#Headers],0))</f>
        <v>1846801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3196284</v>
      </c>
      <c r="K279" s="221">
        <f>INDEX(Data[],MATCH($A279,Data[Dist],0),MATCH(K$4,Data[#Headers],0))</f>
        <v>4334981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21678578</v>
      </c>
      <c r="K280" s="221">
        <f>INDEX(Data[],MATCH($A280,Data[Dist],0),MATCH(K$4,Data[#Headers],0))</f>
        <v>26816968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748810</v>
      </c>
      <c r="K281" s="221">
        <f>INDEX(Data[],MATCH($A281,Data[Dist],0),MATCH(K$4,Data[#Headers],0))</f>
        <v>1082640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4764733</v>
      </c>
      <c r="K282" s="221">
        <f>INDEX(Data[],MATCH($A282,Data[Dist],0),MATCH(K$4,Data[#Headers],0))</f>
        <v>6553825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4467394</v>
      </c>
      <c r="K283" s="221">
        <f>INDEX(Data[],MATCH($A283,Data[Dist],0),MATCH(K$4,Data[#Headers],0))</f>
        <v>5998327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4342636</v>
      </c>
      <c r="K284" s="221">
        <f>INDEX(Data[],MATCH($A284,Data[Dist],0),MATCH(K$4,Data[#Headers],0))</f>
        <v>5999774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2960324</v>
      </c>
      <c r="K285" s="221">
        <f>INDEX(Data[],MATCH($A285,Data[Dist],0),MATCH(K$4,Data[#Headers],0))</f>
        <v>4133569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4025667</v>
      </c>
      <c r="K286" s="221">
        <f>INDEX(Data[],MATCH($A286,Data[Dist],0),MATCH(K$4,Data[#Headers],0))</f>
        <v>5426861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1312933</v>
      </c>
      <c r="K287" s="221">
        <f>INDEX(Data[],MATCH($A287,Data[Dist],0),MATCH(K$4,Data[#Headers],0))</f>
        <v>1883432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2597440</v>
      </c>
      <c r="K288" s="221">
        <f>INDEX(Data[],MATCH($A288,Data[Dist],0),MATCH(K$4,Data[#Headers],0))</f>
        <v>3524807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1749430</v>
      </c>
      <c r="K289" s="221">
        <f>INDEX(Data[],MATCH($A289,Data[Dist],0),MATCH(K$4,Data[#Headers],0))</f>
        <v>2601541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1874616</v>
      </c>
      <c r="K290" s="221">
        <f>INDEX(Data[],MATCH($A290,Data[Dist],0),MATCH(K$4,Data[#Headers],0))</f>
        <v>2628992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557260</v>
      </c>
      <c r="K291" s="221">
        <f>INDEX(Data[],MATCH($A291,Data[Dist],0),MATCH(K$4,Data[#Headers],0))</f>
        <v>932552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4141489</v>
      </c>
      <c r="K292" s="221">
        <f>INDEX(Data[],MATCH($A292,Data[Dist],0),MATCH(K$4,Data[#Headers],0))</f>
        <v>5638996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919027</v>
      </c>
      <c r="K293" s="221">
        <f>INDEX(Data[],MATCH($A293,Data[Dist],0),MATCH(K$4,Data[#Headers],0))</f>
        <v>1893949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20840214</v>
      </c>
      <c r="K294" s="221">
        <f>INDEX(Data[],MATCH($A294,Data[Dist],0),MATCH(K$4,Data[#Headers],0))</f>
        <v>27252047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5119697</v>
      </c>
      <c r="K295" s="221">
        <f>INDEX(Data[],MATCH($A295,Data[Dist],0),MATCH(K$4,Data[#Headers],0))</f>
        <v>7048377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5622021</v>
      </c>
      <c r="K296" s="221">
        <f>INDEX(Data[],MATCH($A296,Data[Dist],0),MATCH(K$4,Data[#Headers],0))</f>
        <v>7346470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1454019</v>
      </c>
      <c r="K297" s="221">
        <f>INDEX(Data[],MATCH($A297,Data[Dist],0),MATCH(K$4,Data[#Headers],0))</f>
        <v>2086559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10191416</v>
      </c>
      <c r="K298" s="221">
        <f>INDEX(Data[],MATCH($A298,Data[Dist],0),MATCH(K$4,Data[#Headers],0))</f>
        <v>13130684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3268706</v>
      </c>
      <c r="K299" s="221">
        <f>INDEX(Data[],MATCH($A299,Data[Dist],0),MATCH(K$4,Data[#Headers],0))</f>
        <v>4618875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3865895</v>
      </c>
      <c r="K300" s="221">
        <f>INDEX(Data[],MATCH($A300,Data[Dist],0),MATCH(K$4,Data[#Headers],0))</f>
        <v>5587383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3178928</v>
      </c>
      <c r="K301" s="221">
        <f>INDEX(Data[],MATCH($A301,Data[Dist],0),MATCH(K$4,Data[#Headers],0))</f>
        <v>4292207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3709679</v>
      </c>
      <c r="K302" s="221">
        <f>INDEX(Data[],MATCH($A302,Data[Dist],0),MATCH(K$4,Data[#Headers],0))</f>
        <v>5013627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10808773</v>
      </c>
      <c r="K303" s="221">
        <f>INDEX(Data[],MATCH($A303,Data[Dist],0),MATCH(K$4,Data[#Headers],0))</f>
        <v>14357596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87408234</v>
      </c>
      <c r="K304" s="221">
        <f>INDEX(Data[],MATCH($A304,Data[Dist],0),MATCH(K$4,Data[#Headers],0))</f>
        <v>107194816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79423288</v>
      </c>
      <c r="K305" s="221">
        <f>INDEX(Data[],MATCH($A305,Data[Dist],0),MATCH(K$4,Data[#Headers],0))</f>
        <v>102039648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13072281</v>
      </c>
      <c r="K306" s="221">
        <f>INDEX(Data[],MATCH($A306,Data[Dist],0),MATCH(K$4,Data[#Headers],0))</f>
        <v>16962605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2926664</v>
      </c>
      <c r="K307" s="221">
        <f>INDEX(Data[],MATCH($A307,Data[Dist],0),MATCH(K$4,Data[#Headers],0))</f>
        <v>4236850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10411025</v>
      </c>
      <c r="K308" s="221">
        <f>INDEX(Data[],MATCH($A308,Data[Dist],0),MATCH(K$4,Data[#Headers],0))</f>
        <v>13869224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1256272</v>
      </c>
      <c r="K309" s="221">
        <f>INDEX(Data[],MATCH($A309,Data[Dist],0),MATCH(K$4,Data[#Headers],0))</f>
        <v>2162404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4078870</v>
      </c>
      <c r="K310" s="221">
        <f>INDEX(Data[],MATCH($A310,Data[Dist],0),MATCH(K$4,Data[#Headers],0))</f>
        <v>5668057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2254287</v>
      </c>
      <c r="K311" s="221">
        <f>INDEX(Data[],MATCH($A311,Data[Dist],0),MATCH(K$4,Data[#Headers],0))</f>
        <v>3294944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1414450</v>
      </c>
      <c r="K312" s="221">
        <f>INDEX(Data[],MATCH($A312,Data[Dist],0),MATCH(K$4,Data[#Headers],0))</f>
        <v>2144775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7019729</v>
      </c>
      <c r="K313" s="221">
        <f>INDEX(Data[],MATCH($A313,Data[Dist],0),MATCH(K$4,Data[#Headers],0))</f>
        <v>9655765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41745592</v>
      </c>
      <c r="K314" s="221">
        <f>INDEX(Data[],MATCH($A314,Data[Dist],0),MATCH(K$4,Data[#Headers],0))</f>
        <v>56602081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16709680</v>
      </c>
      <c r="K315" s="221">
        <f>INDEX(Data[],MATCH($A315,Data[Dist],0),MATCH(K$4,Data[#Headers],0))</f>
        <v>23730463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1423305</v>
      </c>
      <c r="K316" s="221">
        <f>INDEX(Data[],MATCH($A316,Data[Dist],0),MATCH(K$4,Data[#Headers],0))</f>
        <v>2144653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9021452</v>
      </c>
      <c r="K317" s="221">
        <f>INDEX(Data[],MATCH($A317,Data[Dist],0),MATCH(K$4,Data[#Headers],0))</f>
        <v>11556784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4459469</v>
      </c>
      <c r="K318" s="221">
        <f>INDEX(Data[],MATCH($A318,Data[Dist],0),MATCH(K$4,Data[#Headers],0))</f>
        <v>6394449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3918629</v>
      </c>
      <c r="K319" s="221">
        <f>INDEX(Data[],MATCH($A319,Data[Dist],0),MATCH(K$4,Data[#Headers],0))</f>
        <v>5368548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2905340</v>
      </c>
      <c r="K320" s="221">
        <f>INDEX(Data[],MATCH($A320,Data[Dist],0),MATCH(K$4,Data[#Headers],0))</f>
        <v>4239525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5166377</v>
      </c>
      <c r="K321" s="221">
        <f>INDEX(Data[],MATCH($A321,Data[Dist],0),MATCH(K$4,Data[#Headers],0))</f>
        <v>6793181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1889670</v>
      </c>
      <c r="K322" s="221">
        <f>INDEX(Data[],MATCH($A322,Data[Dist],0),MATCH(K$4,Data[#Headers],0))</f>
        <v>2965552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701288</v>
      </c>
      <c r="K323" s="221">
        <f>INDEX(Data[],MATCH($A323,Data[Dist],0),MATCH(K$4,Data[#Headers],0))</f>
        <v>1211693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6370684</v>
      </c>
      <c r="K324" s="221">
        <f>INDEX(Data[],MATCH($A324,Data[Dist],0),MATCH(K$4,Data[#Headers],0))</f>
        <v>8489920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5189818</v>
      </c>
      <c r="K325" s="221">
        <f>INDEX(Data[],MATCH($A325,Data[Dist],0),MATCH(K$4,Data[#Headers],0))</f>
        <v>6772645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1750965</v>
      </c>
      <c r="K326" s="221">
        <f>INDEX(Data[],MATCH($A326,Data[Dist],0),MATCH(K$4,Data[#Headers],0))</f>
        <v>2514928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10159046</v>
      </c>
      <c r="K327" s="221">
        <f>INDEX(Data[],MATCH($A327,Data[Dist],0),MATCH(K$4,Data[#Headers],0))</f>
        <v>13083733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3062551</v>
      </c>
      <c r="K328" s="221">
        <f>INDEX(Data[],MATCH($A328,Data[Dist],0),MATCH(K$4,Data[#Headers],0))</f>
        <v>4194013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3216975</v>
      </c>
      <c r="K329" s="221">
        <f>INDEX(Data[],MATCH($A329,Data[Dist],0),MATCH(K$4,Data[#Headers],0))</f>
        <v>4306820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6825699</v>
      </c>
      <c r="K330" s="221">
        <f>INDEX(Data[],MATCH($A330,Data[Dist],0),MATCH(K$4,Data[#Headers],0))</f>
        <v>8942793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2980600965</v>
      </c>
      <c r="K331" s="214">
        <f t="shared" si="0"/>
        <v>3910021543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1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5" width="15.42578125" style="44" customWidth="1"/>
    <col min="6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(May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May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May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May</v>
      </c>
      <c r="H6" s="40" t="str">
        <f>Notes!$B$3</f>
        <v>Pay 3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457424</v>
      </c>
      <c r="E7" s="21">
        <f>INDEX(Data[],MATCH($A7,Data[Dist],0),MATCH(E$6,Data[#Headers],0))</f>
        <v>457424</v>
      </c>
      <c r="F7" s="21">
        <f>INDEX(Data[],MATCH($A7,Data[Dist],0),MATCH(F$6,Data[#Headers],0))</f>
        <v>457423</v>
      </c>
      <c r="G7" s="21">
        <f>INDEX(Data[],MATCH($A7,Data[Dist],0),MATCH(G$6,Data[#Headers],0))</f>
        <v>4127520</v>
      </c>
      <c r="H7" s="21">
        <f>INDEX(Data[],MATCH($A7,Data[Dist],0),MATCH(H$6,Data[#Headers],0))-G7</f>
        <v>457423</v>
      </c>
      <c r="I7" s="22"/>
      <c r="J7" s="21">
        <f>INDEX(Notes!$I$2:$N$11,MATCH(Notes!$B$2,Notes!$I$2:$I$11,0),4)*$C7</f>
        <v>1840400</v>
      </c>
      <c r="K7" s="21">
        <f>INDEX(Notes!$I$2:$N$11,MATCH(Notes!$B$2,Notes!$I$2:$I$11,0),5)*$D7</f>
        <v>914848</v>
      </c>
      <c r="L7" s="21">
        <f>INDEX(Notes!$I$2:$N$11,MATCH(Notes!$B$2,Notes!$I$2:$I$11,0),6)*$E7</f>
        <v>1372272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457424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INDEX($A$7:$H$331,MATCH($S7,$A$7:$A$331,0),5)-Q7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229784</v>
      </c>
      <c r="E8" s="21">
        <f>INDEX(Data[],MATCH($A8,Data[Dist],0),MATCH(E$6,Data[#Headers],0))</f>
        <v>229784</v>
      </c>
      <c r="F8" s="21">
        <f>INDEX(Data[],MATCH($A8,Data[Dist],0),MATCH(F$6,Data[#Headers],0))</f>
        <v>229784</v>
      </c>
      <c r="G8" s="21">
        <f>INDEX(Data[],MATCH($A8,Data[Dist],0),MATCH(G$6,Data[#Headers],0))</f>
        <v>2072524</v>
      </c>
      <c r="H8" s="21">
        <f>INDEX(Data[],MATCH($A8,Data[Dist],0),MATCH(H$6,Data[#Headers],0))-G8</f>
        <v>229784</v>
      </c>
      <c r="I8" s="22"/>
      <c r="J8" s="21">
        <f>INDEX(Notes!$I$2:$N$11,MATCH(Notes!$B$2,Notes!$I$2:$I$11,0),4)*$C8</f>
        <v>923604</v>
      </c>
      <c r="K8" s="21">
        <f>INDEX(Notes!$I$2:$N$11,MATCH(Notes!$B$2,Notes!$I$2:$I$11,0),5)*$D8</f>
        <v>459568</v>
      </c>
      <c r="L8" s="21">
        <f>INDEX(Notes!$I$2:$N$11,MATCH(Notes!$B$2,Notes!$I$2:$I$11,0),6)*$E8</f>
        <v>689352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229784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INDEX($A$7:$H$331,MATCH($S8,$A$7:$A$331,0),5)-Q8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1763955</v>
      </c>
      <c r="E9" s="21">
        <f>INDEX(Data[],MATCH($A9,Data[Dist],0),MATCH(E$6,Data[#Headers],0))</f>
        <v>1763955</v>
      </c>
      <c r="F9" s="21">
        <f>INDEX(Data[],MATCH($A9,Data[Dist],0),MATCH(F$6,Data[#Headers],0))</f>
        <v>1763956</v>
      </c>
      <c r="G9" s="21">
        <f>INDEX(Data[],MATCH($A9,Data[Dist],0),MATCH(G$6,Data[#Headers],0))</f>
        <v>15908599</v>
      </c>
      <c r="H9" s="21">
        <f>INDEX(Data[],MATCH($A9,Data[Dist],0),MATCH(H$6,Data[#Headers],0))-G9</f>
        <v>1763956</v>
      </c>
      <c r="I9" s="22"/>
      <c r="J9" s="21">
        <f>INDEX(Notes!$I$2:$N$11,MATCH(Notes!$B$2,Notes!$I$2:$I$11,0),4)*$C9</f>
        <v>7088824</v>
      </c>
      <c r="K9" s="21">
        <f>INDEX(Notes!$I$2:$N$11,MATCH(Notes!$B$2,Notes!$I$2:$I$11,0),5)*$D9</f>
        <v>3527910</v>
      </c>
      <c r="L9" s="21">
        <f>INDEX(Notes!$I$2:$N$11,MATCH(Notes!$B$2,Notes!$I$2:$I$11,0),6)*$E9</f>
        <v>5291865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1763955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421240</v>
      </c>
      <c r="E10" s="21">
        <f>INDEX(Data[],MATCH($A10,Data[Dist],0),MATCH(E$6,Data[#Headers],0))</f>
        <v>421240</v>
      </c>
      <c r="F10" s="21">
        <f>INDEX(Data[],MATCH($A10,Data[Dist],0),MATCH(F$6,Data[#Headers],0))</f>
        <v>421239</v>
      </c>
      <c r="G10" s="21">
        <f>INDEX(Data[],MATCH($A10,Data[Dist],0),MATCH(G$6,Data[#Headers],0))</f>
        <v>3799180</v>
      </c>
      <c r="H10" s="21">
        <f>INDEX(Data[],MATCH($A10,Data[Dist],0),MATCH(H$6,Data[#Headers],0))-G10</f>
        <v>421239</v>
      </c>
      <c r="I10" s="22"/>
      <c r="J10" s="21">
        <f>INDEX(Notes!$I$2:$N$11,MATCH(Notes!$B$2,Notes!$I$2:$I$11,0),4)*$C10</f>
        <v>1692980</v>
      </c>
      <c r="K10" s="21">
        <f>INDEX(Notes!$I$2:$N$11,MATCH(Notes!$B$2,Notes!$I$2:$I$11,0),5)*$D10</f>
        <v>842480</v>
      </c>
      <c r="L10" s="21">
        <f>INDEX(Notes!$I$2:$N$11,MATCH(Notes!$B$2,Notes!$I$2:$I$11,0),6)*$E10</f>
        <v>1263720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421240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126102</v>
      </c>
      <c r="E11" s="21">
        <f>INDEX(Data[],MATCH($A11,Data[Dist],0),MATCH(E$6,Data[#Headers],0))</f>
        <v>126102</v>
      </c>
      <c r="F11" s="21">
        <f>INDEX(Data[],MATCH($A11,Data[Dist],0),MATCH(F$6,Data[#Headers],0))</f>
        <v>126102</v>
      </c>
      <c r="G11" s="21">
        <f>INDEX(Data[],MATCH($A11,Data[Dist],0),MATCH(G$6,Data[#Headers],0))</f>
        <v>1138054</v>
      </c>
      <c r="H11" s="21">
        <f>INDEX(Data[],MATCH($A11,Data[Dist],0),MATCH(H$6,Data[#Headers],0))-G11</f>
        <v>126102</v>
      </c>
      <c r="I11" s="22"/>
      <c r="J11" s="21">
        <f>INDEX(Notes!$I$2:$N$11,MATCH(Notes!$B$2,Notes!$I$2:$I$11,0),4)*$C11</f>
        <v>507544</v>
      </c>
      <c r="K11" s="21">
        <f>INDEX(Notes!$I$2:$N$11,MATCH(Notes!$B$2,Notes!$I$2:$I$11,0),5)*$D11</f>
        <v>252204</v>
      </c>
      <c r="L11" s="21">
        <f>INDEX(Notes!$I$2:$N$11,MATCH(Notes!$B$2,Notes!$I$2:$I$11,0),6)*$E11</f>
        <v>378306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126102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921307</v>
      </c>
      <c r="E12" s="21">
        <f>INDEX(Data[],MATCH($A12,Data[Dist],0),MATCH(E$6,Data[#Headers],0))</f>
        <v>921307</v>
      </c>
      <c r="F12" s="21">
        <f>INDEX(Data[],MATCH($A12,Data[Dist],0),MATCH(F$6,Data[#Headers],0))</f>
        <v>921308</v>
      </c>
      <c r="G12" s="21">
        <f>INDEX(Data[],MATCH($A12,Data[Dist],0),MATCH(G$6,Data[#Headers],0))</f>
        <v>8308195</v>
      </c>
      <c r="H12" s="21">
        <f>INDEX(Data[],MATCH($A12,Data[Dist],0),MATCH(H$6,Data[#Headers],0))-G12</f>
        <v>921308</v>
      </c>
      <c r="I12" s="22"/>
      <c r="J12" s="21">
        <f>INDEX(Notes!$I$2:$N$11,MATCH(Notes!$B$2,Notes!$I$2:$I$11,0),4)*$C12</f>
        <v>3701660</v>
      </c>
      <c r="K12" s="21">
        <f>INDEX(Notes!$I$2:$N$11,MATCH(Notes!$B$2,Notes!$I$2:$I$11,0),5)*$D12</f>
        <v>1842614</v>
      </c>
      <c r="L12" s="21">
        <f>INDEX(Notes!$I$2:$N$11,MATCH(Notes!$B$2,Notes!$I$2:$I$11,0),6)*$E12</f>
        <v>2763921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921307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407332</v>
      </c>
      <c r="E13" s="21">
        <f>INDEX(Data[],MATCH($A13,Data[Dist],0),MATCH(E$6,Data[#Headers],0))</f>
        <v>407331</v>
      </c>
      <c r="F13" s="21">
        <f>INDEX(Data[],MATCH($A13,Data[Dist],0),MATCH(F$6,Data[#Headers],0))</f>
        <v>407332</v>
      </c>
      <c r="G13" s="21">
        <f>INDEX(Data[],MATCH($A13,Data[Dist],0),MATCH(G$6,Data[#Headers],0))</f>
        <v>3674213</v>
      </c>
      <c r="H13" s="21">
        <f>INDEX(Data[],MATCH($A13,Data[Dist],0),MATCH(H$6,Data[#Headers],0))-G13</f>
        <v>407332</v>
      </c>
      <c r="I13" s="22"/>
      <c r="J13" s="21">
        <f>INDEX(Notes!$I$2:$N$11,MATCH(Notes!$B$2,Notes!$I$2:$I$11,0),4)*$C13</f>
        <v>1637556</v>
      </c>
      <c r="K13" s="21">
        <f>INDEX(Notes!$I$2:$N$11,MATCH(Notes!$B$2,Notes!$I$2:$I$11,0),5)*$D13</f>
        <v>814664</v>
      </c>
      <c r="L13" s="21">
        <f>INDEX(Notes!$I$2:$N$11,MATCH(Notes!$B$2,Notes!$I$2:$I$11,0),6)*$E13</f>
        <v>1221993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407331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183207</v>
      </c>
      <c r="E14" s="21">
        <f>INDEX(Data[],MATCH($A14,Data[Dist],0),MATCH(E$6,Data[#Headers],0))</f>
        <v>183207</v>
      </c>
      <c r="F14" s="21">
        <f>INDEX(Data[],MATCH($A14,Data[Dist],0),MATCH(F$6,Data[#Headers],0))</f>
        <v>183205</v>
      </c>
      <c r="G14" s="21">
        <f>INDEX(Data[],MATCH($A14,Data[Dist],0),MATCH(G$6,Data[#Headers],0))</f>
        <v>1652711</v>
      </c>
      <c r="H14" s="21">
        <f>INDEX(Data[],MATCH($A14,Data[Dist],0),MATCH(H$6,Data[#Headers],0))-G14</f>
        <v>183205</v>
      </c>
      <c r="I14" s="22"/>
      <c r="J14" s="21">
        <f>INDEX(Notes!$I$2:$N$11,MATCH(Notes!$B$2,Notes!$I$2:$I$11,0),4)*$C14</f>
        <v>736676</v>
      </c>
      <c r="K14" s="21">
        <f>INDEX(Notes!$I$2:$N$11,MATCH(Notes!$B$2,Notes!$I$2:$I$11,0),5)*$D14</f>
        <v>366414</v>
      </c>
      <c r="L14" s="21">
        <f>INDEX(Notes!$I$2:$N$11,MATCH(Notes!$B$2,Notes!$I$2:$I$11,0),6)*$E14</f>
        <v>549621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183207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979770</v>
      </c>
      <c r="E15" s="21">
        <f>INDEX(Data[],MATCH($A15,Data[Dist],0),MATCH(E$6,Data[#Headers],0))</f>
        <v>979770</v>
      </c>
      <c r="F15" s="21">
        <f>INDEX(Data[],MATCH($A15,Data[Dist],0),MATCH(F$6,Data[#Headers],0))</f>
        <v>979768</v>
      </c>
      <c r="G15" s="21">
        <f>INDEX(Data[],MATCH($A15,Data[Dist],0),MATCH(G$6,Data[#Headers],0))</f>
        <v>8839930</v>
      </c>
      <c r="H15" s="21">
        <f>INDEX(Data[],MATCH($A15,Data[Dist],0),MATCH(H$6,Data[#Headers],0))-G15</f>
        <v>979768</v>
      </c>
      <c r="I15" s="22"/>
      <c r="J15" s="21">
        <f>INDEX(Notes!$I$2:$N$11,MATCH(Notes!$B$2,Notes!$I$2:$I$11,0),4)*$C15</f>
        <v>3941080</v>
      </c>
      <c r="K15" s="21">
        <f>INDEX(Notes!$I$2:$N$11,MATCH(Notes!$B$2,Notes!$I$2:$I$11,0),5)*$D15</f>
        <v>1959540</v>
      </c>
      <c r="L15" s="21">
        <f>INDEX(Notes!$I$2:$N$11,MATCH(Notes!$B$2,Notes!$I$2:$I$11,0),6)*$E15</f>
        <v>2939310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979770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851685</v>
      </c>
      <c r="E16" s="21">
        <f>INDEX(Data[],MATCH($A16,Data[Dist],0),MATCH(E$6,Data[#Headers],0))</f>
        <v>851686</v>
      </c>
      <c r="F16" s="21">
        <f>INDEX(Data[],MATCH($A16,Data[Dist],0),MATCH(F$6,Data[#Headers],0))</f>
        <v>851684</v>
      </c>
      <c r="G16" s="21">
        <f>INDEX(Data[],MATCH($A16,Data[Dist],0),MATCH(G$6,Data[#Headers],0))</f>
        <v>7681960</v>
      </c>
      <c r="H16" s="21">
        <f>INDEX(Data[],MATCH($A16,Data[Dist],0),MATCH(H$6,Data[#Headers],0))-G16</f>
        <v>851684</v>
      </c>
      <c r="I16" s="22"/>
      <c r="J16" s="21">
        <f>INDEX(Notes!$I$2:$N$11,MATCH(Notes!$B$2,Notes!$I$2:$I$11,0),4)*$C16</f>
        <v>3423532</v>
      </c>
      <c r="K16" s="21">
        <f>INDEX(Notes!$I$2:$N$11,MATCH(Notes!$B$2,Notes!$I$2:$I$11,0),5)*$D16</f>
        <v>1703370</v>
      </c>
      <c r="L16" s="21">
        <f>INDEX(Notes!$I$2:$N$11,MATCH(Notes!$B$2,Notes!$I$2:$I$11,0),6)*$E16</f>
        <v>2555058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851686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402293</v>
      </c>
      <c r="E17" s="21">
        <f>INDEX(Data[],MATCH($A17,Data[Dist],0),MATCH(E$6,Data[#Headers],0))</f>
        <v>402293</v>
      </c>
      <c r="F17" s="21">
        <f>INDEX(Data[],MATCH($A17,Data[Dist],0),MATCH(F$6,Data[#Headers],0))</f>
        <v>402294</v>
      </c>
      <c r="G17" s="21">
        <f>INDEX(Data[],MATCH($A17,Data[Dist],0),MATCH(G$6,Data[#Headers],0))</f>
        <v>3628585</v>
      </c>
      <c r="H17" s="21">
        <f>INDEX(Data[],MATCH($A17,Data[Dist],0),MATCH(H$6,Data[#Headers],0))-G17</f>
        <v>402294</v>
      </c>
      <c r="I17" s="22"/>
      <c r="J17" s="21">
        <f>INDEX(Notes!$I$2:$N$11,MATCH(Notes!$B$2,Notes!$I$2:$I$11,0),4)*$C17</f>
        <v>1617120</v>
      </c>
      <c r="K17" s="21">
        <f>INDEX(Notes!$I$2:$N$11,MATCH(Notes!$B$2,Notes!$I$2:$I$11,0),5)*$D17</f>
        <v>804586</v>
      </c>
      <c r="L17" s="21">
        <f>INDEX(Notes!$I$2:$N$11,MATCH(Notes!$B$2,Notes!$I$2:$I$11,0),6)*$E17</f>
        <v>1206879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402293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598543</v>
      </c>
      <c r="E18" s="21">
        <f>INDEX(Data[],MATCH($A18,Data[Dist],0),MATCH(E$6,Data[#Headers],0))</f>
        <v>598542</v>
      </c>
      <c r="F18" s="21">
        <f>INDEX(Data[],MATCH($A18,Data[Dist],0),MATCH(F$6,Data[#Headers],0))</f>
        <v>598543</v>
      </c>
      <c r="G18" s="21">
        <f>INDEX(Data[],MATCH($A18,Data[Dist],0),MATCH(G$6,Data[#Headers],0))</f>
        <v>5399892</v>
      </c>
      <c r="H18" s="21">
        <f>INDEX(Data[],MATCH($A18,Data[Dist],0),MATCH(H$6,Data[#Headers],0))-G18</f>
        <v>598543</v>
      </c>
      <c r="I18" s="22"/>
      <c r="J18" s="21">
        <f>INDEX(Notes!$I$2:$N$11,MATCH(Notes!$B$2,Notes!$I$2:$I$11,0),4)*$C18</f>
        <v>2407180</v>
      </c>
      <c r="K18" s="21">
        <f>INDEX(Notes!$I$2:$N$11,MATCH(Notes!$B$2,Notes!$I$2:$I$11,0),5)*$D18</f>
        <v>1197086</v>
      </c>
      <c r="L18" s="21">
        <f>INDEX(Notes!$I$2:$N$11,MATCH(Notes!$B$2,Notes!$I$2:$I$11,0),6)*$E18</f>
        <v>1795626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598542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2861280</v>
      </c>
      <c r="E19" s="21">
        <f>INDEX(Data[],MATCH($A19,Data[Dist],0),MATCH(E$6,Data[#Headers],0))</f>
        <v>2861280</v>
      </c>
      <c r="F19" s="21">
        <f>INDEX(Data[],MATCH($A19,Data[Dist],0),MATCH(F$6,Data[#Headers],0))</f>
        <v>2861281</v>
      </c>
      <c r="G19" s="21">
        <f>INDEX(Data[],MATCH($A19,Data[Dist],0),MATCH(G$6,Data[#Headers],0))</f>
        <v>25820444</v>
      </c>
      <c r="H19" s="21">
        <f>INDEX(Data[],MATCH($A19,Data[Dist],0),MATCH(H$6,Data[#Headers],0))-G19</f>
        <v>2861281</v>
      </c>
      <c r="I19" s="22"/>
      <c r="J19" s="21">
        <f>INDEX(Notes!$I$2:$N$11,MATCH(Notes!$B$2,Notes!$I$2:$I$11,0),4)*$C19</f>
        <v>11514044</v>
      </c>
      <c r="K19" s="21">
        <f>INDEX(Notes!$I$2:$N$11,MATCH(Notes!$B$2,Notes!$I$2:$I$11,0),5)*$D19</f>
        <v>5722560</v>
      </c>
      <c r="L19" s="21">
        <f>INDEX(Notes!$I$2:$N$11,MATCH(Notes!$B$2,Notes!$I$2:$I$11,0),6)*$E19</f>
        <v>8583840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2861280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959663</v>
      </c>
      <c r="E20" s="21">
        <f>INDEX(Data[],MATCH($A20,Data[Dist],0),MATCH(E$6,Data[#Headers],0))</f>
        <v>959663</v>
      </c>
      <c r="F20" s="21">
        <f>INDEX(Data[],MATCH($A20,Data[Dist],0),MATCH(F$6,Data[#Headers],0))</f>
        <v>959662</v>
      </c>
      <c r="G20" s="21">
        <f>INDEX(Data[],MATCH($A20,Data[Dist],0),MATCH(G$6,Data[#Headers],0))</f>
        <v>8655243</v>
      </c>
      <c r="H20" s="21">
        <f>INDEX(Data[],MATCH($A20,Data[Dist],0),MATCH(H$6,Data[#Headers],0))-G20</f>
        <v>959662</v>
      </c>
      <c r="I20" s="22"/>
      <c r="J20" s="21">
        <f>INDEX(Notes!$I$2:$N$11,MATCH(Notes!$B$2,Notes!$I$2:$I$11,0),4)*$C20</f>
        <v>3856928</v>
      </c>
      <c r="K20" s="21">
        <f>INDEX(Notes!$I$2:$N$11,MATCH(Notes!$B$2,Notes!$I$2:$I$11,0),5)*$D20</f>
        <v>1919326</v>
      </c>
      <c r="L20" s="21">
        <f>INDEX(Notes!$I$2:$N$11,MATCH(Notes!$B$2,Notes!$I$2:$I$11,0),6)*$E20</f>
        <v>2878989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959663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177661</v>
      </c>
      <c r="E21" s="21">
        <f>INDEX(Data[],MATCH($A21,Data[Dist],0),MATCH(E$6,Data[#Headers],0))</f>
        <v>177660</v>
      </c>
      <c r="F21" s="21">
        <f>INDEX(Data[],MATCH($A21,Data[Dist],0),MATCH(F$6,Data[#Headers],0))</f>
        <v>177661</v>
      </c>
      <c r="G21" s="21">
        <f>INDEX(Data[],MATCH($A21,Data[Dist],0),MATCH(G$6,Data[#Headers],0))</f>
        <v>1602246</v>
      </c>
      <c r="H21" s="21">
        <f>INDEX(Data[],MATCH($A21,Data[Dist],0),MATCH(H$6,Data[#Headers],0))-G21</f>
        <v>177661</v>
      </c>
      <c r="I21" s="22"/>
      <c r="J21" s="21">
        <f>INDEX(Notes!$I$2:$N$11,MATCH(Notes!$B$2,Notes!$I$2:$I$11,0),4)*$C21</f>
        <v>713944</v>
      </c>
      <c r="K21" s="21">
        <f>INDEX(Notes!$I$2:$N$11,MATCH(Notes!$B$2,Notes!$I$2:$I$11,0),5)*$D21</f>
        <v>355322</v>
      </c>
      <c r="L21" s="21">
        <f>INDEX(Notes!$I$2:$N$11,MATCH(Notes!$B$2,Notes!$I$2:$I$11,0),6)*$E21</f>
        <v>532980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177660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9466244</v>
      </c>
      <c r="E22" s="21">
        <f>INDEX(Data[],MATCH($A22,Data[Dist],0),MATCH(E$6,Data[#Headers],0))</f>
        <v>9466244</v>
      </c>
      <c r="F22" s="21">
        <f>INDEX(Data[],MATCH($A22,Data[Dist],0),MATCH(F$6,Data[#Headers],0))</f>
        <v>9466243</v>
      </c>
      <c r="G22" s="21">
        <f>INDEX(Data[],MATCH($A22,Data[Dist],0),MATCH(G$6,Data[#Headers],0))</f>
        <v>85390072</v>
      </c>
      <c r="H22" s="21">
        <f>INDEX(Data[],MATCH($A22,Data[Dist],0),MATCH(H$6,Data[#Headers],0))-G22</f>
        <v>9466243</v>
      </c>
      <c r="I22" s="24"/>
      <c r="J22" s="21">
        <f>INDEX(Notes!$I$2:$N$11,MATCH(Notes!$B$2,Notes!$I$2:$I$11,0),4)*$C22</f>
        <v>38058852</v>
      </c>
      <c r="K22" s="21">
        <f>INDEX(Notes!$I$2:$N$11,MATCH(Notes!$B$2,Notes!$I$2:$I$11,0),5)*$D22</f>
        <v>18932488</v>
      </c>
      <c r="L22" s="21">
        <f>INDEX(Notes!$I$2:$N$11,MATCH(Notes!$B$2,Notes!$I$2:$I$11,0),6)*$E22</f>
        <v>28398732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9466244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662768</v>
      </c>
      <c r="E23" s="21">
        <f>INDEX(Data[],MATCH($A23,Data[Dist],0),MATCH(E$6,Data[#Headers],0))</f>
        <v>662768</v>
      </c>
      <c r="F23" s="21">
        <f>INDEX(Data[],MATCH($A23,Data[Dist],0),MATCH(F$6,Data[#Headers],0))</f>
        <v>662769</v>
      </c>
      <c r="G23" s="21">
        <f>INDEX(Data[],MATCH($A23,Data[Dist],0),MATCH(G$6,Data[#Headers],0))</f>
        <v>5976984</v>
      </c>
      <c r="H23" s="21">
        <f>INDEX(Data[],MATCH($A23,Data[Dist],0),MATCH(H$6,Data[#Headers],0))-G23</f>
        <v>662769</v>
      </c>
      <c r="I23" s="24"/>
      <c r="J23" s="21">
        <f>INDEX(Notes!$I$2:$N$11,MATCH(Notes!$B$2,Notes!$I$2:$I$11,0),4)*$C23</f>
        <v>2663144</v>
      </c>
      <c r="K23" s="21">
        <f>INDEX(Notes!$I$2:$N$11,MATCH(Notes!$B$2,Notes!$I$2:$I$11,0),5)*$D23</f>
        <v>1325536</v>
      </c>
      <c r="L23" s="21">
        <f>INDEX(Notes!$I$2:$N$11,MATCH(Notes!$B$2,Notes!$I$2:$I$11,0),6)*$E23</f>
        <v>1988304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662768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203020</v>
      </c>
      <c r="E24" s="21">
        <f>INDEX(Data[],MATCH($A24,Data[Dist],0),MATCH(E$6,Data[#Headers],0))</f>
        <v>203019</v>
      </c>
      <c r="F24" s="21">
        <f>INDEX(Data[],MATCH($A24,Data[Dist],0),MATCH(F$6,Data[#Headers],0))</f>
        <v>203020</v>
      </c>
      <c r="G24" s="21">
        <f>INDEX(Data[],MATCH($A24,Data[Dist],0),MATCH(G$6,Data[#Headers],0))</f>
        <v>1833121</v>
      </c>
      <c r="H24" s="21">
        <f>INDEX(Data[],MATCH($A24,Data[Dist],0),MATCH(H$6,Data[#Headers],0))-G24</f>
        <v>203020</v>
      </c>
      <c r="I24" s="24"/>
      <c r="J24" s="21">
        <f>INDEX(Notes!$I$2:$N$11,MATCH(Notes!$B$2,Notes!$I$2:$I$11,0),4)*$C24</f>
        <v>818024</v>
      </c>
      <c r="K24" s="21">
        <f>INDEX(Notes!$I$2:$N$11,MATCH(Notes!$B$2,Notes!$I$2:$I$11,0),5)*$D24</f>
        <v>406040</v>
      </c>
      <c r="L24" s="21">
        <f>INDEX(Notes!$I$2:$N$11,MATCH(Notes!$B$2,Notes!$I$2:$I$11,0),6)*$E24</f>
        <v>609057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203019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161882</v>
      </c>
      <c r="E25" s="21">
        <f>INDEX(Data[],MATCH($A25,Data[Dist],0),MATCH(E$6,Data[#Headers],0))</f>
        <v>161882</v>
      </c>
      <c r="F25" s="21">
        <f>INDEX(Data[],MATCH($A25,Data[Dist],0),MATCH(F$6,Data[#Headers],0))</f>
        <v>161881</v>
      </c>
      <c r="G25" s="21">
        <f>INDEX(Data[],MATCH($A25,Data[Dist],0),MATCH(G$6,Data[#Headers],0))</f>
        <v>1461222</v>
      </c>
      <c r="H25" s="21">
        <f>INDEX(Data[],MATCH($A25,Data[Dist],0),MATCH(H$6,Data[#Headers],0))-G25</f>
        <v>161881</v>
      </c>
      <c r="I25" s="24"/>
      <c r="J25" s="21">
        <f>INDEX(Notes!$I$2:$N$11,MATCH(Notes!$B$2,Notes!$I$2:$I$11,0),4)*$C25</f>
        <v>651812</v>
      </c>
      <c r="K25" s="21">
        <f>INDEX(Notes!$I$2:$N$11,MATCH(Notes!$B$2,Notes!$I$2:$I$11,0),5)*$D25</f>
        <v>323764</v>
      </c>
      <c r="L25" s="21">
        <f>INDEX(Notes!$I$2:$N$11,MATCH(Notes!$B$2,Notes!$I$2:$I$11,0),6)*$E25</f>
        <v>485646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161882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1261950</v>
      </c>
      <c r="E26" s="21">
        <f>INDEX(Data[],MATCH($A26,Data[Dist],0),MATCH(E$6,Data[#Headers],0))</f>
        <v>1261950</v>
      </c>
      <c r="F26" s="21">
        <f>INDEX(Data[],MATCH($A26,Data[Dist],0),MATCH(F$6,Data[#Headers],0))</f>
        <v>1261950</v>
      </c>
      <c r="G26" s="21">
        <f>INDEX(Data[],MATCH($A26,Data[Dist],0),MATCH(G$6,Data[#Headers],0))</f>
        <v>11379630</v>
      </c>
      <c r="H26" s="21">
        <f>INDEX(Data[],MATCH($A26,Data[Dist],0),MATCH(H$6,Data[#Headers],0))-G26</f>
        <v>1261950</v>
      </c>
      <c r="I26" s="24"/>
      <c r="J26" s="21">
        <f>INDEX(Notes!$I$2:$N$11,MATCH(Notes!$B$2,Notes!$I$2:$I$11,0),4)*$C26</f>
        <v>5069880</v>
      </c>
      <c r="K26" s="21">
        <f>INDEX(Notes!$I$2:$N$11,MATCH(Notes!$B$2,Notes!$I$2:$I$11,0),5)*$D26</f>
        <v>2523900</v>
      </c>
      <c r="L26" s="21">
        <f>INDEX(Notes!$I$2:$N$11,MATCH(Notes!$B$2,Notes!$I$2:$I$11,0),6)*$E26</f>
        <v>3785850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1261950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338311</v>
      </c>
      <c r="E27" s="21">
        <f>INDEX(Data[],MATCH($A27,Data[Dist],0),MATCH(E$6,Data[#Headers],0))</f>
        <v>338311</v>
      </c>
      <c r="F27" s="21">
        <f>INDEX(Data[],MATCH($A27,Data[Dist],0),MATCH(F$6,Data[#Headers],0))</f>
        <v>338310</v>
      </c>
      <c r="G27" s="21">
        <f>INDEX(Data[],MATCH($A27,Data[Dist],0),MATCH(G$6,Data[#Headers],0))</f>
        <v>3052315</v>
      </c>
      <c r="H27" s="21">
        <f>INDEX(Data[],MATCH($A27,Data[Dist],0),MATCH(H$6,Data[#Headers],0))-G27</f>
        <v>338310</v>
      </c>
      <c r="I27" s="24"/>
      <c r="J27" s="21">
        <f>INDEX(Notes!$I$2:$N$11,MATCH(Notes!$B$2,Notes!$I$2:$I$11,0),4)*$C27</f>
        <v>1360760</v>
      </c>
      <c r="K27" s="21">
        <f>INDEX(Notes!$I$2:$N$11,MATCH(Notes!$B$2,Notes!$I$2:$I$11,0),5)*$D27</f>
        <v>676622</v>
      </c>
      <c r="L27" s="21">
        <f>INDEX(Notes!$I$2:$N$11,MATCH(Notes!$B$2,Notes!$I$2:$I$11,0),6)*$E27</f>
        <v>1014933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338311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497914</v>
      </c>
      <c r="E28" s="21">
        <f>INDEX(Data[],MATCH($A28,Data[Dist],0),MATCH(E$6,Data[#Headers],0))</f>
        <v>497914</v>
      </c>
      <c r="F28" s="21">
        <f>INDEX(Data[],MATCH($A28,Data[Dist],0),MATCH(F$6,Data[#Headers],0))</f>
        <v>497912</v>
      </c>
      <c r="G28" s="21">
        <f>INDEX(Data[],MATCH($A28,Data[Dist],0),MATCH(G$6,Data[#Headers],0))</f>
        <v>4493206</v>
      </c>
      <c r="H28" s="21">
        <f>INDEX(Data[],MATCH($A28,Data[Dist],0),MATCH(H$6,Data[#Headers],0))-G28</f>
        <v>497912</v>
      </c>
      <c r="I28" s="24"/>
      <c r="J28" s="21">
        <f>INDEX(Notes!$I$2:$N$11,MATCH(Notes!$B$2,Notes!$I$2:$I$11,0),4)*$C28</f>
        <v>2003636</v>
      </c>
      <c r="K28" s="21">
        <f>INDEX(Notes!$I$2:$N$11,MATCH(Notes!$B$2,Notes!$I$2:$I$11,0),5)*$D28</f>
        <v>995828</v>
      </c>
      <c r="L28" s="21">
        <f>INDEX(Notes!$I$2:$N$11,MATCH(Notes!$B$2,Notes!$I$2:$I$11,0),6)*$E28</f>
        <v>1493742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497914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1480965</v>
      </c>
      <c r="E29" s="21">
        <f>INDEX(Data[],MATCH($A29,Data[Dist],0),MATCH(E$6,Data[#Headers],0))</f>
        <v>1480965</v>
      </c>
      <c r="F29" s="21">
        <f>INDEX(Data[],MATCH($A29,Data[Dist],0),MATCH(F$6,Data[#Headers],0))</f>
        <v>1480963</v>
      </c>
      <c r="G29" s="21">
        <f>INDEX(Data[],MATCH($A29,Data[Dist],0),MATCH(G$6,Data[#Headers],0))</f>
        <v>13355549</v>
      </c>
      <c r="H29" s="21">
        <f>INDEX(Data[],MATCH($A29,Data[Dist],0),MATCH(H$6,Data[#Headers],0))-G29</f>
        <v>1480963</v>
      </c>
      <c r="I29" s="24"/>
      <c r="J29" s="21">
        <f>INDEX(Notes!$I$2:$N$11,MATCH(Notes!$B$2,Notes!$I$2:$I$11,0),4)*$C29</f>
        <v>5950724</v>
      </c>
      <c r="K29" s="21">
        <f>INDEX(Notes!$I$2:$N$11,MATCH(Notes!$B$2,Notes!$I$2:$I$11,0),5)*$D29</f>
        <v>2961930</v>
      </c>
      <c r="L29" s="21">
        <f>INDEX(Notes!$I$2:$N$11,MATCH(Notes!$B$2,Notes!$I$2:$I$11,0),6)*$E29</f>
        <v>4442895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1480965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316105</v>
      </c>
      <c r="E30" s="21">
        <f>INDEX(Data[],MATCH($A30,Data[Dist],0),MATCH(E$6,Data[#Headers],0))</f>
        <v>316105</v>
      </c>
      <c r="F30" s="21">
        <f>INDEX(Data[],MATCH($A30,Data[Dist],0),MATCH(F$6,Data[#Headers],0))</f>
        <v>316105</v>
      </c>
      <c r="G30" s="21">
        <f>INDEX(Data[],MATCH($A30,Data[Dist],0),MATCH(G$6,Data[#Headers],0))</f>
        <v>2850133</v>
      </c>
      <c r="H30" s="21">
        <f>INDEX(Data[],MATCH($A30,Data[Dist],0),MATCH(H$6,Data[#Headers],0))-G30</f>
        <v>316105</v>
      </c>
      <c r="I30" s="24"/>
      <c r="J30" s="21">
        <f>INDEX(Notes!$I$2:$N$11,MATCH(Notes!$B$2,Notes!$I$2:$I$11,0),4)*$C30</f>
        <v>1269608</v>
      </c>
      <c r="K30" s="21">
        <f>INDEX(Notes!$I$2:$N$11,MATCH(Notes!$B$2,Notes!$I$2:$I$11,0),5)*$D30</f>
        <v>632210</v>
      </c>
      <c r="L30" s="21">
        <f>INDEX(Notes!$I$2:$N$11,MATCH(Notes!$B$2,Notes!$I$2:$I$11,0),6)*$E30</f>
        <v>948315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316105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295080</v>
      </c>
      <c r="E31" s="21">
        <f>INDEX(Data[],MATCH($A31,Data[Dist],0),MATCH(E$6,Data[#Headers],0))</f>
        <v>295080</v>
      </c>
      <c r="F31" s="21">
        <f>INDEX(Data[],MATCH($A31,Data[Dist],0),MATCH(F$6,Data[#Headers],0))</f>
        <v>295080</v>
      </c>
      <c r="G31" s="21">
        <f>INDEX(Data[],MATCH($A31,Data[Dist],0),MATCH(G$6,Data[#Headers],0))</f>
        <v>2662452</v>
      </c>
      <c r="H31" s="21">
        <f>INDEX(Data[],MATCH($A31,Data[Dist],0),MATCH(H$6,Data[#Headers],0))-G31</f>
        <v>295080</v>
      </c>
      <c r="I31" s="24"/>
      <c r="J31" s="21">
        <f>INDEX(Notes!$I$2:$N$11,MATCH(Notes!$B$2,Notes!$I$2:$I$11,0),4)*$C31</f>
        <v>1187052</v>
      </c>
      <c r="K31" s="21">
        <f>INDEX(Notes!$I$2:$N$11,MATCH(Notes!$B$2,Notes!$I$2:$I$11,0),5)*$D31</f>
        <v>590160</v>
      </c>
      <c r="L31" s="21">
        <f>INDEX(Notes!$I$2:$N$11,MATCH(Notes!$B$2,Notes!$I$2:$I$11,0),6)*$E31</f>
        <v>885240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295080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368281</v>
      </c>
      <c r="E32" s="21">
        <f>INDEX(Data[],MATCH($A32,Data[Dist],0),MATCH(E$6,Data[#Headers],0))</f>
        <v>368281</v>
      </c>
      <c r="F32" s="21">
        <f>INDEX(Data[],MATCH($A32,Data[Dist],0),MATCH(F$6,Data[#Headers],0))</f>
        <v>368279</v>
      </c>
      <c r="G32" s="21">
        <f>INDEX(Data[],MATCH($A32,Data[Dist],0),MATCH(G$6,Data[#Headers],0))</f>
        <v>3322109</v>
      </c>
      <c r="H32" s="21">
        <f>INDEX(Data[],MATCH($A32,Data[Dist],0),MATCH(H$6,Data[#Headers],0))-G32</f>
        <v>368279</v>
      </c>
      <c r="I32" s="24"/>
      <c r="J32" s="21">
        <f>INDEX(Notes!$I$2:$N$11,MATCH(Notes!$B$2,Notes!$I$2:$I$11,0),4)*$C32</f>
        <v>1480704</v>
      </c>
      <c r="K32" s="21">
        <f>INDEX(Notes!$I$2:$N$11,MATCH(Notes!$B$2,Notes!$I$2:$I$11,0),5)*$D32</f>
        <v>736562</v>
      </c>
      <c r="L32" s="21">
        <f>INDEX(Notes!$I$2:$N$11,MATCH(Notes!$B$2,Notes!$I$2:$I$11,0),6)*$E32</f>
        <v>1104843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368281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405113</v>
      </c>
      <c r="E33" s="21">
        <f>INDEX(Data[],MATCH($A33,Data[Dist],0),MATCH(E$6,Data[#Headers],0))</f>
        <v>405114</v>
      </c>
      <c r="F33" s="21">
        <f>INDEX(Data[],MATCH($A33,Data[Dist],0),MATCH(F$6,Data[#Headers],0))</f>
        <v>405112</v>
      </c>
      <c r="G33" s="21">
        <f>INDEX(Data[],MATCH($A33,Data[Dist],0),MATCH(G$6,Data[#Headers],0))</f>
        <v>3653116</v>
      </c>
      <c r="H33" s="21">
        <f>INDEX(Data[],MATCH($A33,Data[Dist],0),MATCH(H$6,Data[#Headers],0))-G33</f>
        <v>405112</v>
      </c>
      <c r="I33" s="24"/>
      <c r="J33" s="21">
        <f>INDEX(Notes!$I$2:$N$11,MATCH(Notes!$B$2,Notes!$I$2:$I$11,0),4)*$C33</f>
        <v>1627548</v>
      </c>
      <c r="K33" s="21">
        <f>INDEX(Notes!$I$2:$N$11,MATCH(Notes!$B$2,Notes!$I$2:$I$11,0),5)*$D33</f>
        <v>810226</v>
      </c>
      <c r="L33" s="21">
        <f>INDEX(Notes!$I$2:$N$11,MATCH(Notes!$B$2,Notes!$I$2:$I$11,0),6)*$E33</f>
        <v>1215342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405114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443840</v>
      </c>
      <c r="E34" s="21">
        <f>INDEX(Data[],MATCH($A34,Data[Dist],0),MATCH(E$6,Data[#Headers],0))</f>
        <v>443841</v>
      </c>
      <c r="F34" s="21">
        <f>INDEX(Data[],MATCH($A34,Data[Dist],0),MATCH(F$6,Data[#Headers],0))</f>
        <v>443839</v>
      </c>
      <c r="G34" s="21">
        <f>INDEX(Data[],MATCH($A34,Data[Dist],0),MATCH(G$6,Data[#Headers],0))</f>
        <v>4003739</v>
      </c>
      <c r="H34" s="21">
        <f>INDEX(Data[],MATCH($A34,Data[Dist],0),MATCH(H$6,Data[#Headers],0))-G34</f>
        <v>443839</v>
      </c>
      <c r="I34" s="24"/>
      <c r="J34" s="21">
        <f>INDEX(Notes!$I$2:$N$11,MATCH(Notes!$B$2,Notes!$I$2:$I$11,0),4)*$C34</f>
        <v>1784536</v>
      </c>
      <c r="K34" s="21">
        <f>INDEX(Notes!$I$2:$N$11,MATCH(Notes!$B$2,Notes!$I$2:$I$11,0),5)*$D34</f>
        <v>887680</v>
      </c>
      <c r="L34" s="21">
        <f>INDEX(Notes!$I$2:$N$11,MATCH(Notes!$B$2,Notes!$I$2:$I$11,0),6)*$E34</f>
        <v>1331523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443841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544659</v>
      </c>
      <c r="E35" s="21">
        <f>INDEX(Data[],MATCH($A35,Data[Dist],0),MATCH(E$6,Data[#Headers],0))</f>
        <v>544659</v>
      </c>
      <c r="F35" s="21">
        <f>INDEX(Data[],MATCH($A35,Data[Dist],0),MATCH(F$6,Data[#Headers],0))</f>
        <v>544658</v>
      </c>
      <c r="G35" s="21">
        <f>INDEX(Data[],MATCH($A35,Data[Dist],0),MATCH(G$6,Data[#Headers],0))</f>
        <v>4912651</v>
      </c>
      <c r="H35" s="21">
        <f>INDEX(Data[],MATCH($A35,Data[Dist],0),MATCH(H$6,Data[#Headers],0))-G35</f>
        <v>544658</v>
      </c>
      <c r="I35" s="24"/>
      <c r="J35" s="21">
        <f>INDEX(Notes!$I$2:$N$11,MATCH(Notes!$B$2,Notes!$I$2:$I$11,0),4)*$C35</f>
        <v>2189356</v>
      </c>
      <c r="K35" s="21">
        <f>INDEX(Notes!$I$2:$N$11,MATCH(Notes!$B$2,Notes!$I$2:$I$11,0),5)*$D35</f>
        <v>1089318</v>
      </c>
      <c r="L35" s="21">
        <f>INDEX(Notes!$I$2:$N$11,MATCH(Notes!$B$2,Notes!$I$2:$I$11,0),6)*$E35</f>
        <v>1633977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544659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118435</v>
      </c>
      <c r="E36" s="21">
        <f>INDEX(Data[],MATCH($A36,Data[Dist],0),MATCH(E$6,Data[#Headers],0))</f>
        <v>118435</v>
      </c>
      <c r="F36" s="21">
        <f>INDEX(Data[],MATCH($A36,Data[Dist],0),MATCH(F$6,Data[#Headers],0))</f>
        <v>118434</v>
      </c>
      <c r="G36" s="21">
        <f>INDEX(Data[],MATCH($A36,Data[Dist],0),MATCH(G$6,Data[#Headers],0))</f>
        <v>1068427</v>
      </c>
      <c r="H36" s="21">
        <f>INDEX(Data[],MATCH($A36,Data[Dist],0),MATCH(H$6,Data[#Headers],0))-G36</f>
        <v>118434</v>
      </c>
      <c r="I36" s="24"/>
      <c r="J36" s="21">
        <f>INDEX(Notes!$I$2:$N$11,MATCH(Notes!$B$2,Notes!$I$2:$I$11,0),4)*$C36</f>
        <v>476252</v>
      </c>
      <c r="K36" s="21">
        <f>INDEX(Notes!$I$2:$N$11,MATCH(Notes!$B$2,Notes!$I$2:$I$11,0),5)*$D36</f>
        <v>236870</v>
      </c>
      <c r="L36" s="21">
        <f>INDEX(Notes!$I$2:$N$11,MATCH(Notes!$B$2,Notes!$I$2:$I$11,0),6)*$E36</f>
        <v>355305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118435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1030246</v>
      </c>
      <c r="E37" s="21">
        <f>INDEX(Data[],MATCH($A37,Data[Dist],0),MATCH(E$6,Data[#Headers],0))</f>
        <v>1030246</v>
      </c>
      <c r="F37" s="21">
        <f>INDEX(Data[],MATCH($A37,Data[Dist],0),MATCH(F$6,Data[#Headers],0))</f>
        <v>1030244</v>
      </c>
      <c r="G37" s="21">
        <f>INDEX(Data[],MATCH($A37,Data[Dist],0),MATCH(G$6,Data[#Headers],0))</f>
        <v>9294646</v>
      </c>
      <c r="H37" s="21">
        <f>INDEX(Data[],MATCH($A37,Data[Dist],0),MATCH(H$6,Data[#Headers],0))-G37</f>
        <v>1030244</v>
      </c>
      <c r="I37" s="24"/>
      <c r="J37" s="21">
        <f>INDEX(Notes!$I$2:$N$11,MATCH(Notes!$B$2,Notes!$I$2:$I$11,0),4)*$C37</f>
        <v>4143416</v>
      </c>
      <c r="K37" s="21">
        <f>INDEX(Notes!$I$2:$N$11,MATCH(Notes!$B$2,Notes!$I$2:$I$11,0),5)*$D37</f>
        <v>2060492</v>
      </c>
      <c r="L37" s="21">
        <f>INDEX(Notes!$I$2:$N$11,MATCH(Notes!$B$2,Notes!$I$2:$I$11,0),6)*$E37</f>
        <v>3090738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1030246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2911192</v>
      </c>
      <c r="E38" s="21">
        <f>INDEX(Data[],MATCH($A38,Data[Dist],0),MATCH(E$6,Data[#Headers],0))</f>
        <v>2911191</v>
      </c>
      <c r="F38" s="21">
        <f>INDEX(Data[],MATCH($A38,Data[Dist],0),MATCH(F$6,Data[#Headers],0))</f>
        <v>2911192</v>
      </c>
      <c r="G38" s="21">
        <f>INDEX(Data[],MATCH($A38,Data[Dist],0),MATCH(G$6,Data[#Headers],0))</f>
        <v>26258877</v>
      </c>
      <c r="H38" s="21">
        <f>INDEX(Data[],MATCH($A38,Data[Dist],0),MATCH(H$6,Data[#Headers],0))-G38</f>
        <v>2911192</v>
      </c>
      <c r="I38" s="24"/>
      <c r="J38" s="21">
        <f>INDEX(Notes!$I$2:$N$11,MATCH(Notes!$B$2,Notes!$I$2:$I$11,0),4)*$C38</f>
        <v>11702920</v>
      </c>
      <c r="K38" s="21">
        <f>INDEX(Notes!$I$2:$N$11,MATCH(Notes!$B$2,Notes!$I$2:$I$11,0),5)*$D38</f>
        <v>5822384</v>
      </c>
      <c r="L38" s="21">
        <f>INDEX(Notes!$I$2:$N$11,MATCH(Notes!$B$2,Notes!$I$2:$I$11,0),6)*$E38</f>
        <v>8733573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2911191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525081</v>
      </c>
      <c r="E39" s="21">
        <f>INDEX(Data[],MATCH($A39,Data[Dist],0),MATCH(E$6,Data[#Headers],0))</f>
        <v>525081</v>
      </c>
      <c r="F39" s="21">
        <f>INDEX(Data[],MATCH($A39,Data[Dist],0),MATCH(F$6,Data[#Headers],0))</f>
        <v>525082</v>
      </c>
      <c r="G39" s="21">
        <f>INDEX(Data[],MATCH($A39,Data[Dist],0),MATCH(G$6,Data[#Headers],0))</f>
        <v>4737725</v>
      </c>
      <c r="H39" s="21">
        <f>INDEX(Data[],MATCH($A39,Data[Dist],0),MATCH(H$6,Data[#Headers],0))-G39</f>
        <v>525082</v>
      </c>
      <c r="I39" s="24"/>
      <c r="J39" s="21">
        <f>INDEX(Notes!$I$2:$N$11,MATCH(Notes!$B$2,Notes!$I$2:$I$11,0),4)*$C39</f>
        <v>2112320</v>
      </c>
      <c r="K39" s="21">
        <f>INDEX(Notes!$I$2:$N$11,MATCH(Notes!$B$2,Notes!$I$2:$I$11,0),5)*$D39</f>
        <v>1050162</v>
      </c>
      <c r="L39" s="21">
        <f>INDEX(Notes!$I$2:$N$11,MATCH(Notes!$B$2,Notes!$I$2:$I$11,0),6)*$E39</f>
        <v>1575243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525081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2175793</v>
      </c>
      <c r="E40" s="21">
        <f>INDEX(Data[],MATCH($A40,Data[Dist],0),MATCH(E$6,Data[#Headers],0))</f>
        <v>2175794</v>
      </c>
      <c r="F40" s="21">
        <f>INDEX(Data[],MATCH($A40,Data[Dist],0),MATCH(F$6,Data[#Headers],0))</f>
        <v>2175792</v>
      </c>
      <c r="G40" s="21">
        <f>INDEX(Data[],MATCH($A40,Data[Dist],0),MATCH(G$6,Data[#Headers],0))</f>
        <v>19622612</v>
      </c>
      <c r="H40" s="21">
        <f>INDEX(Data[],MATCH($A40,Data[Dist],0),MATCH(H$6,Data[#Headers],0))-G40</f>
        <v>2175792</v>
      </c>
      <c r="I40" s="24"/>
      <c r="J40" s="21">
        <f>INDEX(Notes!$I$2:$N$11,MATCH(Notes!$B$2,Notes!$I$2:$I$11,0),4)*$C40</f>
        <v>8743644</v>
      </c>
      <c r="K40" s="21">
        <f>INDEX(Notes!$I$2:$N$11,MATCH(Notes!$B$2,Notes!$I$2:$I$11,0),5)*$D40</f>
        <v>4351586</v>
      </c>
      <c r="L40" s="21">
        <f>INDEX(Notes!$I$2:$N$11,MATCH(Notes!$B$2,Notes!$I$2:$I$11,0),6)*$E40</f>
        <v>6527382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2175794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1745014</v>
      </c>
      <c r="E41" s="21">
        <f>INDEX(Data[],MATCH($A41,Data[Dist],0),MATCH(E$6,Data[#Headers],0))</f>
        <v>1745014</v>
      </c>
      <c r="F41" s="21">
        <f>INDEX(Data[],MATCH($A41,Data[Dist],0),MATCH(F$6,Data[#Headers],0))</f>
        <v>1745012</v>
      </c>
      <c r="G41" s="21">
        <f>INDEX(Data[],MATCH($A41,Data[Dist],0),MATCH(G$6,Data[#Headers],0))</f>
        <v>15735286</v>
      </c>
      <c r="H41" s="21">
        <f>INDEX(Data[],MATCH($A41,Data[Dist],0),MATCH(H$6,Data[#Headers],0))-G41</f>
        <v>1745012</v>
      </c>
      <c r="I41" s="24"/>
      <c r="J41" s="21">
        <f>INDEX(Notes!$I$2:$N$11,MATCH(Notes!$B$2,Notes!$I$2:$I$11,0),4)*$C41</f>
        <v>7010216</v>
      </c>
      <c r="K41" s="21">
        <f>INDEX(Notes!$I$2:$N$11,MATCH(Notes!$B$2,Notes!$I$2:$I$11,0),5)*$D41</f>
        <v>3490028</v>
      </c>
      <c r="L41" s="21">
        <f>INDEX(Notes!$I$2:$N$11,MATCH(Notes!$B$2,Notes!$I$2:$I$11,0),6)*$E41</f>
        <v>5235042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1745014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468974</v>
      </c>
      <c r="E42" s="21">
        <f>INDEX(Data[],MATCH($A42,Data[Dist],0),MATCH(E$6,Data[#Headers],0))</f>
        <v>468973</v>
      </c>
      <c r="F42" s="21">
        <f>INDEX(Data[],MATCH($A42,Data[Dist],0),MATCH(F$6,Data[#Headers],0))</f>
        <v>468974</v>
      </c>
      <c r="G42" s="21">
        <f>INDEX(Data[],MATCH($A42,Data[Dist],0),MATCH(G$6,Data[#Headers],0))</f>
        <v>4229071</v>
      </c>
      <c r="H42" s="21">
        <f>INDEX(Data[],MATCH($A42,Data[Dist],0),MATCH(H$6,Data[#Headers],0))-G42</f>
        <v>468974</v>
      </c>
      <c r="I42" s="24"/>
      <c r="J42" s="21">
        <f>INDEX(Notes!$I$2:$N$11,MATCH(Notes!$B$2,Notes!$I$2:$I$11,0),4)*$C42</f>
        <v>1884204</v>
      </c>
      <c r="K42" s="21">
        <f>INDEX(Notes!$I$2:$N$11,MATCH(Notes!$B$2,Notes!$I$2:$I$11,0),5)*$D42</f>
        <v>937948</v>
      </c>
      <c r="L42" s="21">
        <f>INDEX(Notes!$I$2:$N$11,MATCH(Notes!$B$2,Notes!$I$2:$I$11,0),6)*$E42</f>
        <v>1406919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468973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403270</v>
      </c>
      <c r="E43" s="21">
        <f>INDEX(Data[],MATCH($A43,Data[Dist],0),MATCH(E$6,Data[#Headers],0))</f>
        <v>403270</v>
      </c>
      <c r="F43" s="21">
        <f>INDEX(Data[],MATCH($A43,Data[Dist],0),MATCH(F$6,Data[#Headers],0))</f>
        <v>403269</v>
      </c>
      <c r="G43" s="21">
        <f>INDEX(Data[],MATCH($A43,Data[Dist],0),MATCH(G$6,Data[#Headers],0))</f>
        <v>3638370</v>
      </c>
      <c r="H43" s="21">
        <f>INDEX(Data[],MATCH($A43,Data[Dist],0),MATCH(H$6,Data[#Headers],0))-G43</f>
        <v>403269</v>
      </c>
      <c r="I43" s="24"/>
      <c r="J43" s="21">
        <f>INDEX(Notes!$I$2:$N$11,MATCH(Notes!$B$2,Notes!$I$2:$I$11,0),4)*$C43</f>
        <v>1622020</v>
      </c>
      <c r="K43" s="21">
        <f>INDEX(Notes!$I$2:$N$11,MATCH(Notes!$B$2,Notes!$I$2:$I$11,0),5)*$D43</f>
        <v>806540</v>
      </c>
      <c r="L43" s="21">
        <f>INDEX(Notes!$I$2:$N$11,MATCH(Notes!$B$2,Notes!$I$2:$I$11,0),6)*$E43</f>
        <v>1209810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403270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390291</v>
      </c>
      <c r="E44" s="21">
        <f>INDEX(Data[],MATCH($A44,Data[Dist],0),MATCH(E$6,Data[#Headers],0))</f>
        <v>390291</v>
      </c>
      <c r="F44" s="21">
        <f>INDEX(Data[],MATCH($A44,Data[Dist],0),MATCH(F$6,Data[#Headers],0))</f>
        <v>390289</v>
      </c>
      <c r="G44" s="21">
        <f>INDEX(Data[],MATCH($A44,Data[Dist],0),MATCH(G$6,Data[#Headers],0))</f>
        <v>3520499</v>
      </c>
      <c r="H44" s="21">
        <f>INDEX(Data[],MATCH($A44,Data[Dist],0),MATCH(H$6,Data[#Headers],0))-G44</f>
        <v>390289</v>
      </c>
      <c r="I44" s="24"/>
      <c r="J44" s="21">
        <f>INDEX(Notes!$I$2:$N$11,MATCH(Notes!$B$2,Notes!$I$2:$I$11,0),4)*$C44</f>
        <v>1569044</v>
      </c>
      <c r="K44" s="21">
        <f>INDEX(Notes!$I$2:$N$11,MATCH(Notes!$B$2,Notes!$I$2:$I$11,0),5)*$D44</f>
        <v>780582</v>
      </c>
      <c r="L44" s="21">
        <f>INDEX(Notes!$I$2:$N$11,MATCH(Notes!$B$2,Notes!$I$2:$I$11,0),6)*$E44</f>
        <v>1170873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390291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263445</v>
      </c>
      <c r="E45" s="21">
        <f>INDEX(Data[],MATCH($A45,Data[Dist],0),MATCH(E$6,Data[#Headers],0))</f>
        <v>263445</v>
      </c>
      <c r="F45" s="21">
        <f>INDEX(Data[],MATCH($A45,Data[Dist],0),MATCH(F$6,Data[#Headers],0))</f>
        <v>263445</v>
      </c>
      <c r="G45" s="21">
        <f>INDEX(Data[],MATCH($A45,Data[Dist],0),MATCH(G$6,Data[#Headers],0))</f>
        <v>2377933</v>
      </c>
      <c r="H45" s="21">
        <f>INDEX(Data[],MATCH($A45,Data[Dist],0),MATCH(H$6,Data[#Headers],0))-G45</f>
        <v>263445</v>
      </c>
      <c r="I45" s="24"/>
      <c r="J45" s="21">
        <f>INDEX(Notes!$I$2:$N$11,MATCH(Notes!$B$2,Notes!$I$2:$I$11,0),4)*$C45</f>
        <v>1060708</v>
      </c>
      <c r="K45" s="21">
        <f>INDEX(Notes!$I$2:$N$11,MATCH(Notes!$B$2,Notes!$I$2:$I$11,0),5)*$D45</f>
        <v>526890</v>
      </c>
      <c r="L45" s="21">
        <f>INDEX(Notes!$I$2:$N$11,MATCH(Notes!$B$2,Notes!$I$2:$I$11,0),6)*$E45</f>
        <v>790335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263445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3697210</v>
      </c>
      <c r="E46" s="21">
        <f>INDEX(Data[],MATCH($A46,Data[Dist],0),MATCH(E$6,Data[#Headers],0))</f>
        <v>3697210</v>
      </c>
      <c r="F46" s="21">
        <f>INDEX(Data[],MATCH($A46,Data[Dist],0),MATCH(F$6,Data[#Headers],0))</f>
        <v>3697208</v>
      </c>
      <c r="G46" s="21">
        <f>INDEX(Data[],MATCH($A46,Data[Dist],0),MATCH(G$6,Data[#Headers],0))</f>
        <v>33330726</v>
      </c>
      <c r="H46" s="21">
        <f>INDEX(Data[],MATCH($A46,Data[Dist],0),MATCH(H$6,Data[#Headers],0))-G46</f>
        <v>3697208</v>
      </c>
      <c r="I46" s="24"/>
      <c r="J46" s="21">
        <f>INDEX(Notes!$I$2:$N$11,MATCH(Notes!$B$2,Notes!$I$2:$I$11,0),4)*$C46</f>
        <v>14844676</v>
      </c>
      <c r="K46" s="21">
        <f>INDEX(Notes!$I$2:$N$11,MATCH(Notes!$B$2,Notes!$I$2:$I$11,0),5)*$D46</f>
        <v>7394420</v>
      </c>
      <c r="L46" s="21">
        <f>INDEX(Notes!$I$2:$N$11,MATCH(Notes!$B$2,Notes!$I$2:$I$11,0),6)*$E46</f>
        <v>11091630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3697210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219135</v>
      </c>
      <c r="E47" s="21">
        <f>INDEX(Data[],MATCH($A47,Data[Dist],0),MATCH(E$6,Data[#Headers],0))</f>
        <v>219135</v>
      </c>
      <c r="F47" s="21">
        <f>INDEX(Data[],MATCH($A47,Data[Dist],0),MATCH(F$6,Data[#Headers],0))</f>
        <v>219136</v>
      </c>
      <c r="G47" s="21">
        <f>INDEX(Data[],MATCH($A47,Data[Dist],0),MATCH(G$6,Data[#Headers],0))</f>
        <v>1978591</v>
      </c>
      <c r="H47" s="21">
        <f>INDEX(Data[],MATCH($A47,Data[Dist],0),MATCH(H$6,Data[#Headers],0))-G47</f>
        <v>219136</v>
      </c>
      <c r="I47" s="24"/>
      <c r="J47" s="21">
        <f>INDEX(Notes!$I$2:$N$11,MATCH(Notes!$B$2,Notes!$I$2:$I$11,0),4)*$C47</f>
        <v>882916</v>
      </c>
      <c r="K47" s="21">
        <f>INDEX(Notes!$I$2:$N$11,MATCH(Notes!$B$2,Notes!$I$2:$I$11,0),5)*$D47</f>
        <v>438270</v>
      </c>
      <c r="L47" s="21">
        <f>INDEX(Notes!$I$2:$N$11,MATCH(Notes!$B$2,Notes!$I$2:$I$11,0),6)*$E47</f>
        <v>657405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219135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220386</v>
      </c>
      <c r="E48" s="21">
        <f>INDEX(Data[],MATCH($A48,Data[Dist],0),MATCH(E$6,Data[#Headers],0))</f>
        <v>220386</v>
      </c>
      <c r="F48" s="21">
        <f>INDEX(Data[],MATCH($A48,Data[Dist],0),MATCH(F$6,Data[#Headers],0))</f>
        <v>220387</v>
      </c>
      <c r="G48" s="21">
        <f>INDEX(Data[],MATCH($A48,Data[Dist],0),MATCH(G$6,Data[#Headers],0))</f>
        <v>1987686</v>
      </c>
      <c r="H48" s="21">
        <f>INDEX(Data[],MATCH($A48,Data[Dist],0),MATCH(H$6,Data[#Headers],0))-G48</f>
        <v>220387</v>
      </c>
      <c r="I48" s="24"/>
      <c r="J48" s="21">
        <f>INDEX(Notes!$I$2:$N$11,MATCH(Notes!$B$2,Notes!$I$2:$I$11,0),4)*$C48</f>
        <v>885756</v>
      </c>
      <c r="K48" s="21">
        <f>INDEX(Notes!$I$2:$N$11,MATCH(Notes!$B$2,Notes!$I$2:$I$11,0),5)*$D48</f>
        <v>440772</v>
      </c>
      <c r="L48" s="21">
        <f>INDEX(Notes!$I$2:$N$11,MATCH(Notes!$B$2,Notes!$I$2:$I$11,0),6)*$E48</f>
        <v>661158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220386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283250</v>
      </c>
      <c r="E49" s="21">
        <f>INDEX(Data[],MATCH($A49,Data[Dist],0),MATCH(E$6,Data[#Headers],0))</f>
        <v>283250</v>
      </c>
      <c r="F49" s="21">
        <f>INDEX(Data[],MATCH($A49,Data[Dist],0),MATCH(F$6,Data[#Headers],0))</f>
        <v>283248</v>
      </c>
      <c r="G49" s="21">
        <f>INDEX(Data[],MATCH($A49,Data[Dist],0),MATCH(G$6,Data[#Headers],0))</f>
        <v>2554582</v>
      </c>
      <c r="H49" s="21">
        <f>INDEX(Data[],MATCH($A49,Data[Dist],0),MATCH(H$6,Data[#Headers],0))-G49</f>
        <v>283248</v>
      </c>
      <c r="I49" s="24"/>
      <c r="J49" s="21">
        <f>INDEX(Notes!$I$2:$N$11,MATCH(Notes!$B$2,Notes!$I$2:$I$11,0),4)*$C49</f>
        <v>1138332</v>
      </c>
      <c r="K49" s="21">
        <f>INDEX(Notes!$I$2:$N$11,MATCH(Notes!$B$2,Notes!$I$2:$I$11,0),5)*$D49</f>
        <v>566500</v>
      </c>
      <c r="L49" s="21">
        <f>INDEX(Notes!$I$2:$N$11,MATCH(Notes!$B$2,Notes!$I$2:$I$11,0),6)*$E49</f>
        <v>849750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283250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662395</v>
      </c>
      <c r="E50" s="21">
        <f>INDEX(Data[],MATCH($A50,Data[Dist],0),MATCH(E$6,Data[#Headers],0))</f>
        <v>662396</v>
      </c>
      <c r="F50" s="21">
        <f>INDEX(Data[],MATCH($A50,Data[Dist],0),MATCH(F$6,Data[#Headers],0))</f>
        <v>662394</v>
      </c>
      <c r="G50" s="21">
        <f>INDEX(Data[],MATCH($A50,Data[Dist],0),MATCH(G$6,Data[#Headers],0))</f>
        <v>5973850</v>
      </c>
      <c r="H50" s="21">
        <f>INDEX(Data[],MATCH($A50,Data[Dist],0),MATCH(H$6,Data[#Headers],0))-G50</f>
        <v>662394</v>
      </c>
      <c r="I50" s="24"/>
      <c r="J50" s="21">
        <f>INDEX(Notes!$I$2:$N$11,MATCH(Notes!$B$2,Notes!$I$2:$I$11,0),4)*$C50</f>
        <v>2661872</v>
      </c>
      <c r="K50" s="21">
        <f>INDEX(Notes!$I$2:$N$11,MATCH(Notes!$B$2,Notes!$I$2:$I$11,0),5)*$D50</f>
        <v>1324790</v>
      </c>
      <c r="L50" s="21">
        <f>INDEX(Notes!$I$2:$N$11,MATCH(Notes!$B$2,Notes!$I$2:$I$11,0),6)*$E50</f>
        <v>1987188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662396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542312</v>
      </c>
      <c r="E51" s="21">
        <f>INDEX(Data[],MATCH($A51,Data[Dist],0),MATCH(E$6,Data[#Headers],0))</f>
        <v>542312</v>
      </c>
      <c r="F51" s="21">
        <f>INDEX(Data[],MATCH($A51,Data[Dist],0),MATCH(F$6,Data[#Headers],0))</f>
        <v>542310</v>
      </c>
      <c r="G51" s="21">
        <f>INDEX(Data[],MATCH($A51,Data[Dist],0),MATCH(G$6,Data[#Headers],0))</f>
        <v>4889120</v>
      </c>
      <c r="H51" s="21">
        <f>INDEX(Data[],MATCH($A51,Data[Dist],0),MATCH(H$6,Data[#Headers],0))-G51</f>
        <v>542310</v>
      </c>
      <c r="I51" s="24"/>
      <c r="J51" s="21">
        <f>INDEX(Notes!$I$2:$N$11,MATCH(Notes!$B$2,Notes!$I$2:$I$11,0),4)*$C51</f>
        <v>2177560</v>
      </c>
      <c r="K51" s="21">
        <f>INDEX(Notes!$I$2:$N$11,MATCH(Notes!$B$2,Notes!$I$2:$I$11,0),5)*$D51</f>
        <v>1084624</v>
      </c>
      <c r="L51" s="21">
        <f>INDEX(Notes!$I$2:$N$11,MATCH(Notes!$B$2,Notes!$I$2:$I$11,0),6)*$E51</f>
        <v>1626936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542312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1746807</v>
      </c>
      <c r="E52" s="21">
        <f>INDEX(Data[],MATCH($A52,Data[Dist],0),MATCH(E$6,Data[#Headers],0))</f>
        <v>1746806</v>
      </c>
      <c r="F52" s="21">
        <f>INDEX(Data[],MATCH($A52,Data[Dist],0),MATCH(F$6,Data[#Headers],0))</f>
        <v>1746807</v>
      </c>
      <c r="G52" s="21">
        <f>INDEX(Data[],MATCH($A52,Data[Dist],0),MATCH(G$6,Data[#Headers],0))</f>
        <v>15750556</v>
      </c>
      <c r="H52" s="21">
        <f>INDEX(Data[],MATCH($A52,Data[Dist],0),MATCH(H$6,Data[#Headers],0))-G52</f>
        <v>1746807</v>
      </c>
      <c r="I52" s="24"/>
      <c r="J52" s="21">
        <f>INDEX(Notes!$I$2:$N$11,MATCH(Notes!$B$2,Notes!$I$2:$I$11,0),4)*$C52</f>
        <v>7016524</v>
      </c>
      <c r="K52" s="21">
        <f>INDEX(Notes!$I$2:$N$11,MATCH(Notes!$B$2,Notes!$I$2:$I$11,0),5)*$D52</f>
        <v>3493614</v>
      </c>
      <c r="L52" s="21">
        <f>INDEX(Notes!$I$2:$N$11,MATCH(Notes!$B$2,Notes!$I$2:$I$11,0),6)*$E52</f>
        <v>5240418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1746806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1113875</v>
      </c>
      <c r="E53" s="21">
        <f>INDEX(Data[],MATCH($A53,Data[Dist],0),MATCH(E$6,Data[#Headers],0))</f>
        <v>1113875</v>
      </c>
      <c r="F53" s="21">
        <f>INDEX(Data[],MATCH($A53,Data[Dist],0),MATCH(F$6,Data[#Headers],0))</f>
        <v>1113876</v>
      </c>
      <c r="G53" s="21">
        <f>INDEX(Data[],MATCH($A53,Data[Dist],0),MATCH(G$6,Data[#Headers],0))</f>
        <v>10048427</v>
      </c>
      <c r="H53" s="21">
        <f>INDEX(Data[],MATCH($A53,Data[Dist],0),MATCH(H$6,Data[#Headers],0))-G53</f>
        <v>1113876</v>
      </c>
      <c r="I53" s="24"/>
      <c r="J53" s="21">
        <f>INDEX(Notes!$I$2:$N$11,MATCH(Notes!$B$2,Notes!$I$2:$I$11,0),4)*$C53</f>
        <v>4479052</v>
      </c>
      <c r="K53" s="21">
        <f>INDEX(Notes!$I$2:$N$11,MATCH(Notes!$B$2,Notes!$I$2:$I$11,0),5)*$D53</f>
        <v>2227750</v>
      </c>
      <c r="L53" s="21">
        <f>INDEX(Notes!$I$2:$N$11,MATCH(Notes!$B$2,Notes!$I$2:$I$11,0),6)*$E53</f>
        <v>3341625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1113875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4279332</v>
      </c>
      <c r="E54" s="21">
        <f>INDEX(Data[],MATCH($A54,Data[Dist],0),MATCH(E$6,Data[#Headers],0))</f>
        <v>4279333</v>
      </c>
      <c r="F54" s="21">
        <f>INDEX(Data[],MATCH($A54,Data[Dist],0),MATCH(F$6,Data[#Headers],0))</f>
        <v>4279331</v>
      </c>
      <c r="G54" s="21">
        <f>INDEX(Data[],MATCH($A54,Data[Dist],0),MATCH(G$6,Data[#Headers],0))</f>
        <v>38597067</v>
      </c>
      <c r="H54" s="21">
        <f>INDEX(Data[],MATCH($A54,Data[Dist],0),MATCH(H$6,Data[#Headers],0))-G54</f>
        <v>4279331</v>
      </c>
      <c r="I54" s="24"/>
      <c r="J54" s="21">
        <f>INDEX(Notes!$I$2:$N$11,MATCH(Notes!$B$2,Notes!$I$2:$I$11,0),4)*$C54</f>
        <v>17200404</v>
      </c>
      <c r="K54" s="21">
        <f>INDEX(Notes!$I$2:$N$11,MATCH(Notes!$B$2,Notes!$I$2:$I$11,0),5)*$D54</f>
        <v>8558664</v>
      </c>
      <c r="L54" s="21">
        <f>INDEX(Notes!$I$2:$N$11,MATCH(Notes!$B$2,Notes!$I$2:$I$11,0),6)*$E54</f>
        <v>12837999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4279333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13371488</v>
      </c>
      <c r="E55" s="21">
        <f>INDEX(Data[],MATCH($A55,Data[Dist],0),MATCH(E$6,Data[#Headers],0))</f>
        <v>13371488</v>
      </c>
      <c r="F55" s="21">
        <f>INDEX(Data[],MATCH($A55,Data[Dist],0),MATCH(F$6,Data[#Headers],0))</f>
        <v>13371489</v>
      </c>
      <c r="G55" s="21">
        <f>INDEX(Data[],MATCH($A55,Data[Dist],0),MATCH(G$6,Data[#Headers],0))</f>
        <v>120588456</v>
      </c>
      <c r="H55" s="21">
        <f>INDEX(Data[],MATCH($A55,Data[Dist],0),MATCH(H$6,Data[#Headers],0))-G55</f>
        <v>13371489</v>
      </c>
      <c r="I55" s="24"/>
      <c r="J55" s="21">
        <f>INDEX(Notes!$I$2:$N$11,MATCH(Notes!$B$2,Notes!$I$2:$I$11,0),4)*$C55</f>
        <v>53731016</v>
      </c>
      <c r="K55" s="21">
        <f>INDEX(Notes!$I$2:$N$11,MATCH(Notes!$B$2,Notes!$I$2:$I$11,0),5)*$D55</f>
        <v>26742976</v>
      </c>
      <c r="L55" s="21">
        <f>INDEX(Notes!$I$2:$N$11,MATCH(Notes!$B$2,Notes!$I$2:$I$11,0),6)*$E55</f>
        <v>40114464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13371488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928131</v>
      </c>
      <c r="E56" s="21">
        <f>INDEX(Data[],MATCH($A56,Data[Dist],0),MATCH(E$6,Data[#Headers],0))</f>
        <v>928131</v>
      </c>
      <c r="F56" s="21">
        <f>INDEX(Data[],MATCH($A56,Data[Dist],0),MATCH(F$6,Data[#Headers],0))</f>
        <v>928132</v>
      </c>
      <c r="G56" s="21">
        <f>INDEX(Data[],MATCH($A56,Data[Dist],0),MATCH(G$6,Data[#Headers],0))</f>
        <v>8370379</v>
      </c>
      <c r="H56" s="21">
        <f>INDEX(Data[],MATCH($A56,Data[Dist],0),MATCH(H$6,Data[#Headers],0))-G56</f>
        <v>928132</v>
      </c>
      <c r="I56" s="24"/>
      <c r="J56" s="21">
        <f>INDEX(Notes!$I$2:$N$11,MATCH(Notes!$B$2,Notes!$I$2:$I$11,0),4)*$C56</f>
        <v>3729724</v>
      </c>
      <c r="K56" s="21">
        <f>INDEX(Notes!$I$2:$N$11,MATCH(Notes!$B$2,Notes!$I$2:$I$11,0),5)*$D56</f>
        <v>1856262</v>
      </c>
      <c r="L56" s="21">
        <f>INDEX(Notes!$I$2:$N$11,MATCH(Notes!$B$2,Notes!$I$2:$I$11,0),6)*$E56</f>
        <v>2784393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928131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1176457</v>
      </c>
      <c r="E57" s="21">
        <f>INDEX(Data[],MATCH($A57,Data[Dist],0),MATCH(E$6,Data[#Headers],0))</f>
        <v>1176456</v>
      </c>
      <c r="F57" s="21">
        <f>INDEX(Data[],MATCH($A57,Data[Dist],0),MATCH(F$6,Data[#Headers],0))</f>
        <v>1176457</v>
      </c>
      <c r="G57" s="21">
        <f>INDEX(Data[],MATCH($A57,Data[Dist],0),MATCH(G$6,Data[#Headers],0))</f>
        <v>10607322</v>
      </c>
      <c r="H57" s="21">
        <f>INDEX(Data[],MATCH($A57,Data[Dist],0),MATCH(H$6,Data[#Headers],0))-G57</f>
        <v>1176457</v>
      </c>
      <c r="I57" s="24"/>
      <c r="J57" s="21">
        <f>INDEX(Notes!$I$2:$N$11,MATCH(Notes!$B$2,Notes!$I$2:$I$11,0),4)*$C57</f>
        <v>4725040</v>
      </c>
      <c r="K57" s="21">
        <f>INDEX(Notes!$I$2:$N$11,MATCH(Notes!$B$2,Notes!$I$2:$I$11,0),5)*$D57</f>
        <v>2352914</v>
      </c>
      <c r="L57" s="21">
        <f>INDEX(Notes!$I$2:$N$11,MATCH(Notes!$B$2,Notes!$I$2:$I$11,0),6)*$E57</f>
        <v>3529368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1176456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640699</v>
      </c>
      <c r="E58" s="21">
        <f>INDEX(Data[],MATCH($A58,Data[Dist],0),MATCH(E$6,Data[#Headers],0))</f>
        <v>640699</v>
      </c>
      <c r="F58" s="21">
        <f>INDEX(Data[],MATCH($A58,Data[Dist],0),MATCH(F$6,Data[#Headers],0))</f>
        <v>640700</v>
      </c>
      <c r="G58" s="21">
        <f>INDEX(Data[],MATCH($A58,Data[Dist],0),MATCH(G$6,Data[#Headers],0))</f>
        <v>5779135</v>
      </c>
      <c r="H58" s="21">
        <f>INDEX(Data[],MATCH($A58,Data[Dist],0),MATCH(H$6,Data[#Headers],0))-G58</f>
        <v>640700</v>
      </c>
      <c r="I58" s="24"/>
      <c r="J58" s="21">
        <f>INDEX(Notes!$I$2:$N$11,MATCH(Notes!$B$2,Notes!$I$2:$I$11,0),4)*$C58</f>
        <v>2575640</v>
      </c>
      <c r="K58" s="21">
        <f>INDEX(Notes!$I$2:$N$11,MATCH(Notes!$B$2,Notes!$I$2:$I$11,0),5)*$D58</f>
        <v>1281398</v>
      </c>
      <c r="L58" s="21">
        <f>INDEX(Notes!$I$2:$N$11,MATCH(Notes!$B$2,Notes!$I$2:$I$11,0),6)*$E58</f>
        <v>1922097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640699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377829</v>
      </c>
      <c r="E59" s="21">
        <f>INDEX(Data[],MATCH($A59,Data[Dist],0),MATCH(E$6,Data[#Headers],0))</f>
        <v>377829</v>
      </c>
      <c r="F59" s="21">
        <f>INDEX(Data[],MATCH($A59,Data[Dist],0),MATCH(F$6,Data[#Headers],0))</f>
        <v>377829</v>
      </c>
      <c r="G59" s="21">
        <f>INDEX(Data[],MATCH($A59,Data[Dist],0),MATCH(G$6,Data[#Headers],0))</f>
        <v>3407393</v>
      </c>
      <c r="H59" s="21">
        <f>INDEX(Data[],MATCH($A59,Data[Dist],0),MATCH(H$6,Data[#Headers],0))-G59</f>
        <v>377829</v>
      </c>
      <c r="I59" s="24"/>
      <c r="J59" s="21">
        <f>INDEX(Notes!$I$2:$N$11,MATCH(Notes!$B$2,Notes!$I$2:$I$11,0),4)*$C59</f>
        <v>1518248</v>
      </c>
      <c r="K59" s="21">
        <f>INDEX(Notes!$I$2:$N$11,MATCH(Notes!$B$2,Notes!$I$2:$I$11,0),5)*$D59</f>
        <v>755658</v>
      </c>
      <c r="L59" s="21">
        <f>INDEX(Notes!$I$2:$N$11,MATCH(Notes!$B$2,Notes!$I$2:$I$11,0),6)*$E59</f>
        <v>1133487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377829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1207686</v>
      </c>
      <c r="E60" s="21">
        <f>INDEX(Data[],MATCH($A60,Data[Dist],0),MATCH(E$6,Data[#Headers],0))</f>
        <v>1207686</v>
      </c>
      <c r="F60" s="21">
        <f>INDEX(Data[],MATCH($A60,Data[Dist],0),MATCH(F$6,Data[#Headers],0))</f>
        <v>1207686</v>
      </c>
      <c r="G60" s="21">
        <f>INDEX(Data[],MATCH($A60,Data[Dist],0),MATCH(G$6,Data[#Headers],0))</f>
        <v>10891374</v>
      </c>
      <c r="H60" s="21">
        <f>INDEX(Data[],MATCH($A60,Data[Dist],0),MATCH(H$6,Data[#Headers],0))-G60</f>
        <v>1207686</v>
      </c>
      <c r="I60" s="24"/>
      <c r="J60" s="21">
        <f>INDEX(Notes!$I$2:$N$11,MATCH(Notes!$B$2,Notes!$I$2:$I$11,0),4)*$C60</f>
        <v>4852944</v>
      </c>
      <c r="K60" s="21">
        <f>INDEX(Notes!$I$2:$N$11,MATCH(Notes!$B$2,Notes!$I$2:$I$11,0),5)*$D60</f>
        <v>2415372</v>
      </c>
      <c r="L60" s="21">
        <f>INDEX(Notes!$I$2:$N$11,MATCH(Notes!$B$2,Notes!$I$2:$I$11,0),6)*$E60</f>
        <v>3623058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1207686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354174</v>
      </c>
      <c r="E61" s="21">
        <f>INDEX(Data[],MATCH($A61,Data[Dist],0),MATCH(E$6,Data[#Headers],0))</f>
        <v>354174</v>
      </c>
      <c r="F61" s="21">
        <f>INDEX(Data[],MATCH($A61,Data[Dist],0),MATCH(F$6,Data[#Headers],0))</f>
        <v>354173</v>
      </c>
      <c r="G61" s="21">
        <f>INDEX(Data[],MATCH($A61,Data[Dist],0),MATCH(G$6,Data[#Headers],0))</f>
        <v>3193818</v>
      </c>
      <c r="H61" s="21">
        <f>INDEX(Data[],MATCH($A61,Data[Dist],0),MATCH(H$6,Data[#Headers],0))-G61</f>
        <v>354173</v>
      </c>
      <c r="I61" s="24"/>
      <c r="J61" s="21">
        <f>INDEX(Notes!$I$2:$N$11,MATCH(Notes!$B$2,Notes!$I$2:$I$11,0),4)*$C61</f>
        <v>1422948</v>
      </c>
      <c r="K61" s="21">
        <f>INDEX(Notes!$I$2:$N$11,MATCH(Notes!$B$2,Notes!$I$2:$I$11,0),5)*$D61</f>
        <v>708348</v>
      </c>
      <c r="L61" s="21">
        <f>INDEX(Notes!$I$2:$N$11,MATCH(Notes!$B$2,Notes!$I$2:$I$11,0),6)*$E61</f>
        <v>1062522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354174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601293</v>
      </c>
      <c r="E62" s="21">
        <f>INDEX(Data[],MATCH($A62,Data[Dist],0),MATCH(E$6,Data[#Headers],0))</f>
        <v>601294</v>
      </c>
      <c r="F62" s="21">
        <f>INDEX(Data[],MATCH($A62,Data[Dist],0),MATCH(F$6,Data[#Headers],0))</f>
        <v>601292</v>
      </c>
      <c r="G62" s="21">
        <f>INDEX(Data[],MATCH($A62,Data[Dist],0),MATCH(G$6,Data[#Headers],0))</f>
        <v>5420784</v>
      </c>
      <c r="H62" s="21">
        <f>INDEX(Data[],MATCH($A62,Data[Dist],0),MATCH(H$6,Data[#Headers],0))-G62</f>
        <v>601292</v>
      </c>
      <c r="I62" s="24"/>
      <c r="J62" s="21">
        <f>INDEX(Notes!$I$2:$N$11,MATCH(Notes!$B$2,Notes!$I$2:$I$11,0),4)*$C62</f>
        <v>2414316</v>
      </c>
      <c r="K62" s="21">
        <f>INDEX(Notes!$I$2:$N$11,MATCH(Notes!$B$2,Notes!$I$2:$I$11,0),5)*$D62</f>
        <v>1202586</v>
      </c>
      <c r="L62" s="21">
        <f>INDEX(Notes!$I$2:$N$11,MATCH(Notes!$B$2,Notes!$I$2:$I$11,0),6)*$E62</f>
        <v>1803882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601294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554770</v>
      </c>
      <c r="E63" s="21">
        <f>INDEX(Data[],MATCH($A63,Data[Dist],0),MATCH(E$6,Data[#Headers],0))</f>
        <v>554771</v>
      </c>
      <c r="F63" s="21">
        <f>INDEX(Data[],MATCH($A63,Data[Dist],0),MATCH(F$6,Data[#Headers],0))</f>
        <v>554769</v>
      </c>
      <c r="G63" s="21">
        <f>INDEX(Data[],MATCH($A63,Data[Dist],0),MATCH(G$6,Data[#Headers],0))</f>
        <v>5004073</v>
      </c>
      <c r="H63" s="21">
        <f>INDEX(Data[],MATCH($A63,Data[Dist],0),MATCH(H$6,Data[#Headers],0))-G63</f>
        <v>554769</v>
      </c>
      <c r="I63" s="24"/>
      <c r="J63" s="21">
        <f>INDEX(Notes!$I$2:$N$11,MATCH(Notes!$B$2,Notes!$I$2:$I$11,0),4)*$C63</f>
        <v>2230220</v>
      </c>
      <c r="K63" s="21">
        <f>INDEX(Notes!$I$2:$N$11,MATCH(Notes!$B$2,Notes!$I$2:$I$11,0),5)*$D63</f>
        <v>1109540</v>
      </c>
      <c r="L63" s="21">
        <f>INDEX(Notes!$I$2:$N$11,MATCH(Notes!$B$2,Notes!$I$2:$I$11,0),6)*$E63</f>
        <v>1664313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554771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1145740</v>
      </c>
      <c r="E64" s="21">
        <f>INDEX(Data[],MATCH($A64,Data[Dist],0),MATCH(E$6,Data[#Headers],0))</f>
        <v>1145740</v>
      </c>
      <c r="F64" s="21">
        <f>INDEX(Data[],MATCH($A64,Data[Dist],0),MATCH(F$6,Data[#Headers],0))</f>
        <v>1145741</v>
      </c>
      <c r="G64" s="21">
        <f>INDEX(Data[],MATCH($A64,Data[Dist],0),MATCH(G$6,Data[#Headers],0))</f>
        <v>10331768</v>
      </c>
      <c r="H64" s="21">
        <f>INDEX(Data[],MATCH($A64,Data[Dist],0),MATCH(H$6,Data[#Headers],0))-G64</f>
        <v>1145741</v>
      </c>
      <c r="I64" s="24"/>
      <c r="J64" s="21">
        <f>INDEX(Notes!$I$2:$N$11,MATCH(Notes!$B$2,Notes!$I$2:$I$11,0),4)*$C64</f>
        <v>4603068</v>
      </c>
      <c r="K64" s="21">
        <f>INDEX(Notes!$I$2:$N$11,MATCH(Notes!$B$2,Notes!$I$2:$I$11,0),5)*$D64</f>
        <v>2291480</v>
      </c>
      <c r="L64" s="21">
        <f>INDEX(Notes!$I$2:$N$11,MATCH(Notes!$B$2,Notes!$I$2:$I$11,0),6)*$E64</f>
        <v>3437220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1145740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1207883</v>
      </c>
      <c r="E65" s="21">
        <f>INDEX(Data[],MATCH($A65,Data[Dist],0),MATCH(E$6,Data[#Headers],0))</f>
        <v>1207883</v>
      </c>
      <c r="F65" s="21">
        <f>INDEX(Data[],MATCH($A65,Data[Dist],0),MATCH(F$6,Data[#Headers],0))</f>
        <v>1207881</v>
      </c>
      <c r="G65" s="21">
        <f>INDEX(Data[],MATCH($A65,Data[Dist],0),MATCH(G$6,Data[#Headers],0))</f>
        <v>10892547</v>
      </c>
      <c r="H65" s="21">
        <f>INDEX(Data[],MATCH($A65,Data[Dist],0),MATCH(H$6,Data[#Headers],0))-G65</f>
        <v>1207881</v>
      </c>
      <c r="I65" s="24"/>
      <c r="J65" s="21">
        <f>INDEX(Notes!$I$2:$N$11,MATCH(Notes!$B$2,Notes!$I$2:$I$11,0),4)*$C65</f>
        <v>4853132</v>
      </c>
      <c r="K65" s="21">
        <f>INDEX(Notes!$I$2:$N$11,MATCH(Notes!$B$2,Notes!$I$2:$I$11,0),5)*$D65</f>
        <v>2415766</v>
      </c>
      <c r="L65" s="21">
        <f>INDEX(Notes!$I$2:$N$11,MATCH(Notes!$B$2,Notes!$I$2:$I$11,0),6)*$E65</f>
        <v>3623649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1207883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207597</v>
      </c>
      <c r="E66" s="21">
        <f>INDEX(Data[],MATCH($A66,Data[Dist],0),MATCH(E$6,Data[#Headers],0))</f>
        <v>207596</v>
      </c>
      <c r="F66" s="21">
        <f>INDEX(Data[],MATCH($A66,Data[Dist],0),MATCH(F$6,Data[#Headers],0))</f>
        <v>207597</v>
      </c>
      <c r="G66" s="21">
        <f>INDEX(Data[],MATCH($A66,Data[Dist],0),MATCH(G$6,Data[#Headers],0))</f>
        <v>1872750</v>
      </c>
      <c r="H66" s="21">
        <f>INDEX(Data[],MATCH($A66,Data[Dist],0),MATCH(H$6,Data[#Headers],0))-G66</f>
        <v>207597</v>
      </c>
      <c r="I66" s="24"/>
      <c r="J66" s="21">
        <f>INDEX(Notes!$I$2:$N$11,MATCH(Notes!$B$2,Notes!$I$2:$I$11,0),4)*$C66</f>
        <v>834768</v>
      </c>
      <c r="K66" s="21">
        <f>INDEX(Notes!$I$2:$N$11,MATCH(Notes!$B$2,Notes!$I$2:$I$11,0),5)*$D66</f>
        <v>415194</v>
      </c>
      <c r="L66" s="21">
        <f>INDEX(Notes!$I$2:$N$11,MATCH(Notes!$B$2,Notes!$I$2:$I$11,0),6)*$E66</f>
        <v>622788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207596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875601</v>
      </c>
      <c r="E67" s="21">
        <f>INDEX(Data[],MATCH($A67,Data[Dist],0),MATCH(E$6,Data[#Headers],0))</f>
        <v>875601</v>
      </c>
      <c r="F67" s="21">
        <f>INDEX(Data[],MATCH($A67,Data[Dist],0),MATCH(F$6,Data[#Headers],0))</f>
        <v>875602</v>
      </c>
      <c r="G67" s="21">
        <f>INDEX(Data[],MATCH($A67,Data[Dist],0),MATCH(G$6,Data[#Headers],0))</f>
        <v>7895641</v>
      </c>
      <c r="H67" s="21">
        <f>INDEX(Data[],MATCH($A67,Data[Dist],0),MATCH(H$6,Data[#Headers],0))-G67</f>
        <v>875602</v>
      </c>
      <c r="I67" s="24"/>
      <c r="J67" s="21">
        <f>INDEX(Notes!$I$2:$N$11,MATCH(Notes!$B$2,Notes!$I$2:$I$11,0),4)*$C67</f>
        <v>3517636</v>
      </c>
      <c r="K67" s="21">
        <f>INDEX(Notes!$I$2:$N$11,MATCH(Notes!$B$2,Notes!$I$2:$I$11,0),5)*$D67</f>
        <v>1751202</v>
      </c>
      <c r="L67" s="21">
        <f>INDEX(Notes!$I$2:$N$11,MATCH(Notes!$B$2,Notes!$I$2:$I$11,0),6)*$E67</f>
        <v>2626803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875601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802834</v>
      </c>
      <c r="E68" s="21">
        <f>INDEX(Data[],MATCH($A68,Data[Dist],0),MATCH(E$6,Data[#Headers],0))</f>
        <v>802834</v>
      </c>
      <c r="F68" s="21">
        <f>INDEX(Data[],MATCH($A68,Data[Dist],0),MATCH(F$6,Data[#Headers],0))</f>
        <v>802834</v>
      </c>
      <c r="G68" s="21">
        <f>INDEX(Data[],MATCH($A68,Data[Dist],0),MATCH(G$6,Data[#Headers],0))</f>
        <v>7240194</v>
      </c>
      <c r="H68" s="21">
        <f>INDEX(Data[],MATCH($A68,Data[Dist],0),MATCH(H$6,Data[#Headers],0))-G68</f>
        <v>802834</v>
      </c>
      <c r="I68" s="24"/>
      <c r="J68" s="21">
        <f>INDEX(Notes!$I$2:$N$11,MATCH(Notes!$B$2,Notes!$I$2:$I$11,0),4)*$C68</f>
        <v>3226024</v>
      </c>
      <c r="K68" s="21">
        <f>INDEX(Notes!$I$2:$N$11,MATCH(Notes!$B$2,Notes!$I$2:$I$11,0),5)*$D68</f>
        <v>1605668</v>
      </c>
      <c r="L68" s="21">
        <f>INDEX(Notes!$I$2:$N$11,MATCH(Notes!$B$2,Notes!$I$2:$I$11,0),6)*$E68</f>
        <v>2408502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802834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673561</v>
      </c>
      <c r="E69" s="21">
        <f>INDEX(Data[],MATCH($A69,Data[Dist],0),MATCH(E$6,Data[#Headers],0))</f>
        <v>673560</v>
      </c>
      <c r="F69" s="21">
        <f>INDEX(Data[],MATCH($A69,Data[Dist],0),MATCH(F$6,Data[#Headers],0))</f>
        <v>673561</v>
      </c>
      <c r="G69" s="21">
        <f>INDEX(Data[],MATCH($A69,Data[Dist],0),MATCH(G$6,Data[#Headers],0))</f>
        <v>6076818</v>
      </c>
      <c r="H69" s="21">
        <f>INDEX(Data[],MATCH($A69,Data[Dist],0),MATCH(H$6,Data[#Headers],0))-G69</f>
        <v>673561</v>
      </c>
      <c r="I69" s="24"/>
      <c r="J69" s="21">
        <f>INDEX(Notes!$I$2:$N$11,MATCH(Notes!$B$2,Notes!$I$2:$I$11,0),4)*$C69</f>
        <v>2709016</v>
      </c>
      <c r="K69" s="21">
        <f>INDEX(Notes!$I$2:$N$11,MATCH(Notes!$B$2,Notes!$I$2:$I$11,0),5)*$D69</f>
        <v>1347122</v>
      </c>
      <c r="L69" s="21">
        <f>INDEX(Notes!$I$2:$N$11,MATCH(Notes!$B$2,Notes!$I$2:$I$11,0),6)*$E69</f>
        <v>2020680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673560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1363142</v>
      </c>
      <c r="E70" s="21">
        <f>INDEX(Data[],MATCH($A70,Data[Dist],0),MATCH(E$6,Data[#Headers],0))</f>
        <v>1363142</v>
      </c>
      <c r="F70" s="21">
        <f>INDEX(Data[],MATCH($A70,Data[Dist],0),MATCH(F$6,Data[#Headers],0))</f>
        <v>1363142</v>
      </c>
      <c r="G70" s="21">
        <f>INDEX(Data[],MATCH($A70,Data[Dist],0),MATCH(G$6,Data[#Headers],0))</f>
        <v>12290738</v>
      </c>
      <c r="H70" s="21">
        <f>INDEX(Data[],MATCH($A70,Data[Dist],0),MATCH(H$6,Data[#Headers],0))-G70</f>
        <v>1363142</v>
      </c>
      <c r="I70" s="24"/>
      <c r="J70" s="21">
        <f>INDEX(Notes!$I$2:$N$11,MATCH(Notes!$B$2,Notes!$I$2:$I$11,0),4)*$C70</f>
        <v>5475028</v>
      </c>
      <c r="K70" s="21">
        <f>INDEX(Notes!$I$2:$N$11,MATCH(Notes!$B$2,Notes!$I$2:$I$11,0),5)*$D70</f>
        <v>2726284</v>
      </c>
      <c r="L70" s="21">
        <f>INDEX(Notes!$I$2:$N$11,MATCH(Notes!$B$2,Notes!$I$2:$I$11,0),6)*$E70</f>
        <v>4089426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1363142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258288</v>
      </c>
      <c r="E71" s="21">
        <f>INDEX(Data[],MATCH($A71,Data[Dist],0),MATCH(E$6,Data[#Headers],0))</f>
        <v>258288</v>
      </c>
      <c r="F71" s="21">
        <f>INDEX(Data[],MATCH($A71,Data[Dist],0),MATCH(F$6,Data[#Headers],0))</f>
        <v>258289</v>
      </c>
      <c r="G71" s="21">
        <f>INDEX(Data[],MATCH($A71,Data[Dist],0),MATCH(G$6,Data[#Headers],0))</f>
        <v>2328736</v>
      </c>
      <c r="H71" s="21">
        <f>INDEX(Data[],MATCH($A71,Data[Dist],0),MATCH(H$6,Data[#Headers],0))-G71</f>
        <v>258289</v>
      </c>
      <c r="I71" s="24"/>
      <c r="J71" s="21">
        <f>INDEX(Notes!$I$2:$N$11,MATCH(Notes!$B$2,Notes!$I$2:$I$11,0),4)*$C71</f>
        <v>1037296</v>
      </c>
      <c r="K71" s="21">
        <f>INDEX(Notes!$I$2:$N$11,MATCH(Notes!$B$2,Notes!$I$2:$I$11,0),5)*$D71</f>
        <v>516576</v>
      </c>
      <c r="L71" s="21">
        <f>INDEX(Notes!$I$2:$N$11,MATCH(Notes!$B$2,Notes!$I$2:$I$11,0),6)*$E71</f>
        <v>774864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258288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119701</v>
      </c>
      <c r="E72" s="21">
        <f>INDEX(Data[],MATCH($A72,Data[Dist],0),MATCH(E$6,Data[#Headers],0))</f>
        <v>119701</v>
      </c>
      <c r="F72" s="21">
        <f>INDEX(Data[],MATCH($A72,Data[Dist],0),MATCH(F$6,Data[#Headers],0))</f>
        <v>119700</v>
      </c>
      <c r="G72" s="21">
        <f>INDEX(Data[],MATCH($A72,Data[Dist],0),MATCH(G$6,Data[#Headers],0))</f>
        <v>1081385</v>
      </c>
      <c r="H72" s="21">
        <f>INDEX(Data[],MATCH($A72,Data[Dist],0),MATCH(H$6,Data[#Headers],0))-G72</f>
        <v>119700</v>
      </c>
      <c r="I72" s="24"/>
      <c r="J72" s="21">
        <f>INDEX(Notes!$I$2:$N$11,MATCH(Notes!$B$2,Notes!$I$2:$I$11,0),4)*$C72</f>
        <v>482880</v>
      </c>
      <c r="K72" s="21">
        <f>INDEX(Notes!$I$2:$N$11,MATCH(Notes!$B$2,Notes!$I$2:$I$11,0),5)*$D72</f>
        <v>239402</v>
      </c>
      <c r="L72" s="21">
        <f>INDEX(Notes!$I$2:$N$11,MATCH(Notes!$B$2,Notes!$I$2:$I$11,0),6)*$E72</f>
        <v>359103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119701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INDEX($A$7:$H$331,MATCH($S72,$A$7:$A$331,0),5)-Q72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2352153</v>
      </c>
      <c r="E73" s="21">
        <f>INDEX(Data[],MATCH($A73,Data[Dist],0),MATCH(E$6,Data[#Headers],0))</f>
        <v>2352153</v>
      </c>
      <c r="F73" s="21">
        <f>INDEX(Data[],MATCH($A73,Data[Dist],0),MATCH(F$6,Data[#Headers],0))</f>
        <v>2352153</v>
      </c>
      <c r="G73" s="21">
        <f>INDEX(Data[],MATCH($A73,Data[Dist],0),MATCH(G$6,Data[#Headers],0))</f>
        <v>21216841</v>
      </c>
      <c r="H73" s="21">
        <f>INDEX(Data[],MATCH($A73,Data[Dist],0),MATCH(H$6,Data[#Headers],0))-G73</f>
        <v>2352153</v>
      </c>
      <c r="I73" s="24"/>
      <c r="J73" s="21">
        <f>INDEX(Notes!$I$2:$N$11,MATCH(Notes!$B$2,Notes!$I$2:$I$11,0),4)*$C73</f>
        <v>9456076</v>
      </c>
      <c r="K73" s="21">
        <f>INDEX(Notes!$I$2:$N$11,MATCH(Notes!$B$2,Notes!$I$2:$I$11,0),5)*$D73</f>
        <v>4704306</v>
      </c>
      <c r="L73" s="21">
        <f>INDEX(Notes!$I$2:$N$11,MATCH(Notes!$B$2,Notes!$I$2:$I$11,0),6)*$E73</f>
        <v>7056459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2352153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540922</v>
      </c>
      <c r="E74" s="21">
        <f>INDEX(Data[],MATCH($A74,Data[Dist],0),MATCH(E$6,Data[#Headers],0))</f>
        <v>540922</v>
      </c>
      <c r="F74" s="21">
        <f>INDEX(Data[],MATCH($A74,Data[Dist],0),MATCH(F$6,Data[#Headers],0))</f>
        <v>540920</v>
      </c>
      <c r="G74" s="21">
        <f>INDEX(Data[],MATCH($A74,Data[Dist],0),MATCH(G$6,Data[#Headers],0))</f>
        <v>4885634</v>
      </c>
      <c r="H74" s="21">
        <f>INDEX(Data[],MATCH($A74,Data[Dist],0),MATCH(H$6,Data[#Headers],0))-G74</f>
        <v>540920</v>
      </c>
      <c r="I74" s="24"/>
      <c r="J74" s="21">
        <f>INDEX(Notes!$I$2:$N$11,MATCH(Notes!$B$2,Notes!$I$2:$I$11,0),4)*$C74</f>
        <v>2181024</v>
      </c>
      <c r="K74" s="21">
        <f>INDEX(Notes!$I$2:$N$11,MATCH(Notes!$B$2,Notes!$I$2:$I$11,0),5)*$D74</f>
        <v>1081844</v>
      </c>
      <c r="L74" s="21">
        <f>INDEX(Notes!$I$2:$N$11,MATCH(Notes!$B$2,Notes!$I$2:$I$11,0),6)*$E74</f>
        <v>1622766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540922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3472672</v>
      </c>
      <c r="E75" s="21">
        <f>INDEX(Data[],MATCH($A75,Data[Dist],0),MATCH(E$6,Data[#Headers],0))</f>
        <v>3472672</v>
      </c>
      <c r="F75" s="21">
        <f>INDEX(Data[],MATCH($A75,Data[Dist],0),MATCH(F$6,Data[#Headers],0))</f>
        <v>3472672</v>
      </c>
      <c r="G75" s="21">
        <f>INDEX(Data[],MATCH($A75,Data[Dist],0),MATCH(G$6,Data[#Headers],0))</f>
        <v>31308532</v>
      </c>
      <c r="H75" s="21">
        <f>INDEX(Data[],MATCH($A75,Data[Dist],0),MATCH(H$6,Data[#Headers],0))-G75</f>
        <v>3472672</v>
      </c>
      <c r="I75" s="24"/>
      <c r="J75" s="21">
        <f>INDEX(Notes!$I$2:$N$11,MATCH(Notes!$B$2,Notes!$I$2:$I$11,0),4)*$C75</f>
        <v>13945172</v>
      </c>
      <c r="K75" s="21">
        <f>INDEX(Notes!$I$2:$N$11,MATCH(Notes!$B$2,Notes!$I$2:$I$11,0),5)*$D75</f>
        <v>6945344</v>
      </c>
      <c r="L75" s="21">
        <f>INDEX(Notes!$I$2:$N$11,MATCH(Notes!$B$2,Notes!$I$2:$I$11,0),6)*$E75</f>
        <v>10418016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3472672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555207</v>
      </c>
      <c r="E76" s="21">
        <f>INDEX(Data[],MATCH($A76,Data[Dist],0),MATCH(E$6,Data[#Headers],0))</f>
        <v>555208</v>
      </c>
      <c r="F76" s="21">
        <f>INDEX(Data[],MATCH($A76,Data[Dist],0),MATCH(F$6,Data[#Headers],0))</f>
        <v>555206</v>
      </c>
      <c r="G76" s="21">
        <f>INDEX(Data[],MATCH($A76,Data[Dist],0),MATCH(G$6,Data[#Headers],0))</f>
        <v>5007274</v>
      </c>
      <c r="H76" s="21">
        <f>INDEX(Data[],MATCH($A76,Data[Dist],0),MATCH(H$6,Data[#Headers],0))-G76</f>
        <v>555206</v>
      </c>
      <c r="I76" s="24"/>
      <c r="J76" s="21">
        <f>INDEX(Notes!$I$2:$N$11,MATCH(Notes!$B$2,Notes!$I$2:$I$11,0),4)*$C76</f>
        <v>2231236</v>
      </c>
      <c r="K76" s="21">
        <f>INDEX(Notes!$I$2:$N$11,MATCH(Notes!$B$2,Notes!$I$2:$I$11,0),5)*$D76</f>
        <v>1110414</v>
      </c>
      <c r="L76" s="21">
        <f>INDEX(Notes!$I$2:$N$11,MATCH(Notes!$B$2,Notes!$I$2:$I$11,0),6)*$E76</f>
        <v>1665624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555208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3647919</v>
      </c>
      <c r="E77" s="21">
        <f>INDEX(Data[],MATCH($A77,Data[Dist],0),MATCH(E$6,Data[#Headers],0))</f>
        <v>3647919</v>
      </c>
      <c r="F77" s="21">
        <f>INDEX(Data[],MATCH($A77,Data[Dist],0),MATCH(F$6,Data[#Headers],0))</f>
        <v>3647917</v>
      </c>
      <c r="G77" s="21">
        <f>INDEX(Data[],MATCH($A77,Data[Dist],0),MATCH(G$6,Data[#Headers],0))</f>
        <v>32909007</v>
      </c>
      <c r="H77" s="21">
        <f>INDEX(Data[],MATCH($A77,Data[Dist],0),MATCH(H$6,Data[#Headers],0))-G77</f>
        <v>3647917</v>
      </c>
      <c r="I77" s="24"/>
      <c r="J77" s="21">
        <f>INDEX(Notes!$I$2:$N$11,MATCH(Notes!$B$2,Notes!$I$2:$I$11,0),4)*$C77</f>
        <v>14669412</v>
      </c>
      <c r="K77" s="21">
        <f>INDEX(Notes!$I$2:$N$11,MATCH(Notes!$B$2,Notes!$I$2:$I$11,0),5)*$D77</f>
        <v>7295838</v>
      </c>
      <c r="L77" s="21">
        <f>INDEX(Notes!$I$2:$N$11,MATCH(Notes!$B$2,Notes!$I$2:$I$11,0),6)*$E77</f>
        <v>10943757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3647919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343477</v>
      </c>
      <c r="E78" s="21">
        <f>INDEX(Data[],MATCH($A78,Data[Dist],0),MATCH(E$6,Data[#Headers],0))</f>
        <v>343477</v>
      </c>
      <c r="F78" s="21">
        <f>INDEX(Data[],MATCH($A78,Data[Dist],0),MATCH(F$6,Data[#Headers],0))</f>
        <v>343475</v>
      </c>
      <c r="G78" s="21">
        <f>INDEX(Data[],MATCH($A78,Data[Dist],0),MATCH(G$6,Data[#Headers],0))</f>
        <v>3097649</v>
      </c>
      <c r="H78" s="21">
        <f>INDEX(Data[],MATCH($A78,Data[Dist],0),MATCH(H$6,Data[#Headers],0))-G78</f>
        <v>343475</v>
      </c>
      <c r="I78" s="24"/>
      <c r="J78" s="21">
        <f>INDEX(Notes!$I$2:$N$11,MATCH(Notes!$B$2,Notes!$I$2:$I$11,0),4)*$C78</f>
        <v>1380264</v>
      </c>
      <c r="K78" s="21">
        <f>INDEX(Notes!$I$2:$N$11,MATCH(Notes!$B$2,Notes!$I$2:$I$11,0),5)*$D78</f>
        <v>686954</v>
      </c>
      <c r="L78" s="21">
        <f>INDEX(Notes!$I$2:$N$11,MATCH(Notes!$B$2,Notes!$I$2:$I$11,0),6)*$E78</f>
        <v>1030431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343477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297633</v>
      </c>
      <c r="E79" s="21">
        <f>INDEX(Data[],MATCH($A79,Data[Dist],0),MATCH(E$6,Data[#Headers],0))</f>
        <v>297634</v>
      </c>
      <c r="F79" s="21">
        <f>INDEX(Data[],MATCH($A79,Data[Dist],0),MATCH(F$6,Data[#Headers],0))</f>
        <v>297632</v>
      </c>
      <c r="G79" s="21">
        <f>INDEX(Data[],MATCH($A79,Data[Dist],0),MATCH(G$6,Data[#Headers],0))</f>
        <v>2685572</v>
      </c>
      <c r="H79" s="21">
        <f>INDEX(Data[],MATCH($A79,Data[Dist],0),MATCH(H$6,Data[#Headers],0))-G79</f>
        <v>297632</v>
      </c>
      <c r="I79" s="24"/>
      <c r="J79" s="21">
        <f>INDEX(Notes!$I$2:$N$11,MATCH(Notes!$B$2,Notes!$I$2:$I$11,0),4)*$C79</f>
        <v>1197404</v>
      </c>
      <c r="K79" s="21">
        <f>INDEX(Notes!$I$2:$N$11,MATCH(Notes!$B$2,Notes!$I$2:$I$11,0),5)*$D79</f>
        <v>595266</v>
      </c>
      <c r="L79" s="21">
        <f>INDEX(Notes!$I$2:$N$11,MATCH(Notes!$B$2,Notes!$I$2:$I$11,0),6)*$E79</f>
        <v>892902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297634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680963</v>
      </c>
      <c r="E80" s="21">
        <f>INDEX(Data[],MATCH($A80,Data[Dist],0),MATCH(E$6,Data[#Headers],0))</f>
        <v>680963</v>
      </c>
      <c r="F80" s="21">
        <f>INDEX(Data[],MATCH($A80,Data[Dist],0),MATCH(F$6,Data[#Headers],0))</f>
        <v>680961</v>
      </c>
      <c r="G80" s="21">
        <f>INDEX(Data[],MATCH($A80,Data[Dist],0),MATCH(G$6,Data[#Headers],0))</f>
        <v>6140255</v>
      </c>
      <c r="H80" s="21">
        <f>INDEX(Data[],MATCH($A80,Data[Dist],0),MATCH(H$6,Data[#Headers],0))-G80</f>
        <v>680961</v>
      </c>
      <c r="I80" s="24"/>
      <c r="J80" s="21">
        <f>INDEX(Notes!$I$2:$N$11,MATCH(Notes!$B$2,Notes!$I$2:$I$11,0),4)*$C80</f>
        <v>2735440</v>
      </c>
      <c r="K80" s="21">
        <f>INDEX(Notes!$I$2:$N$11,MATCH(Notes!$B$2,Notes!$I$2:$I$11,0),5)*$D80</f>
        <v>1361926</v>
      </c>
      <c r="L80" s="21">
        <f>INDEX(Notes!$I$2:$N$11,MATCH(Notes!$B$2,Notes!$I$2:$I$11,0),6)*$E80</f>
        <v>2042889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680963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359386</v>
      </c>
      <c r="E81" s="21">
        <f>INDEX(Data[],MATCH($A81,Data[Dist],0),MATCH(E$6,Data[#Headers],0))</f>
        <v>359386</v>
      </c>
      <c r="F81" s="21">
        <f>INDEX(Data[],MATCH($A81,Data[Dist],0),MATCH(F$6,Data[#Headers],0))</f>
        <v>359387</v>
      </c>
      <c r="G81" s="21">
        <f>INDEX(Data[],MATCH($A81,Data[Dist],0),MATCH(G$6,Data[#Headers],0))</f>
        <v>3241170</v>
      </c>
      <c r="H81" s="21">
        <f>INDEX(Data[],MATCH($A81,Data[Dist],0),MATCH(H$6,Data[#Headers],0))-G81</f>
        <v>359387</v>
      </c>
      <c r="I81" s="24"/>
      <c r="J81" s="21">
        <f>INDEX(Notes!$I$2:$N$11,MATCH(Notes!$B$2,Notes!$I$2:$I$11,0),4)*$C81</f>
        <v>1444240</v>
      </c>
      <c r="K81" s="21">
        <f>INDEX(Notes!$I$2:$N$11,MATCH(Notes!$B$2,Notes!$I$2:$I$11,0),5)*$D81</f>
        <v>718772</v>
      </c>
      <c r="L81" s="21">
        <f>INDEX(Notes!$I$2:$N$11,MATCH(Notes!$B$2,Notes!$I$2:$I$11,0),6)*$E81</f>
        <v>1078158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359386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245271</v>
      </c>
      <c r="E82" s="21">
        <f>INDEX(Data[],MATCH($A82,Data[Dist],0),MATCH(E$6,Data[#Headers],0))</f>
        <v>245271</v>
      </c>
      <c r="F82" s="21">
        <f>INDEX(Data[],MATCH($A82,Data[Dist],0),MATCH(F$6,Data[#Headers],0))</f>
        <v>245270</v>
      </c>
      <c r="G82" s="21">
        <f>INDEX(Data[],MATCH($A82,Data[Dist],0),MATCH(G$6,Data[#Headers],0))</f>
        <v>2213463</v>
      </c>
      <c r="H82" s="21">
        <f>INDEX(Data[],MATCH($A82,Data[Dist],0),MATCH(H$6,Data[#Headers],0))-G82</f>
        <v>245270</v>
      </c>
      <c r="I82" s="24"/>
      <c r="J82" s="21">
        <f>INDEX(Notes!$I$2:$N$11,MATCH(Notes!$B$2,Notes!$I$2:$I$11,0),4)*$C82</f>
        <v>987108</v>
      </c>
      <c r="K82" s="21">
        <f>INDEX(Notes!$I$2:$N$11,MATCH(Notes!$B$2,Notes!$I$2:$I$11,0),5)*$D82</f>
        <v>490542</v>
      </c>
      <c r="L82" s="21">
        <f>INDEX(Notes!$I$2:$N$11,MATCH(Notes!$B$2,Notes!$I$2:$I$11,0),6)*$E82</f>
        <v>735813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245271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8168969</v>
      </c>
      <c r="E83" s="21">
        <f>INDEX(Data[],MATCH($A83,Data[Dist],0),MATCH(E$6,Data[#Headers],0))</f>
        <v>8168969</v>
      </c>
      <c r="F83" s="21">
        <f>INDEX(Data[],MATCH($A83,Data[Dist],0),MATCH(F$6,Data[#Headers],0))</f>
        <v>8168969</v>
      </c>
      <c r="G83" s="21">
        <f>INDEX(Data[],MATCH($A83,Data[Dist],0),MATCH(G$6,Data[#Headers],0))</f>
        <v>73649301</v>
      </c>
      <c r="H83" s="21">
        <f>INDEX(Data[],MATCH($A83,Data[Dist],0),MATCH(H$6,Data[#Headers],0))-G83</f>
        <v>8168969</v>
      </c>
      <c r="I83" s="24"/>
      <c r="J83" s="21">
        <f>INDEX(Notes!$I$2:$N$11,MATCH(Notes!$B$2,Notes!$I$2:$I$11,0),4)*$C83</f>
        <v>32804456</v>
      </c>
      <c r="K83" s="21">
        <f>INDEX(Notes!$I$2:$N$11,MATCH(Notes!$B$2,Notes!$I$2:$I$11,0),5)*$D83</f>
        <v>16337938</v>
      </c>
      <c r="L83" s="21">
        <f>INDEX(Notes!$I$2:$N$11,MATCH(Notes!$B$2,Notes!$I$2:$I$11,0),6)*$E83</f>
        <v>24506907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8168969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1096918</v>
      </c>
      <c r="E84" s="21">
        <f>INDEX(Data[],MATCH($A84,Data[Dist],0),MATCH(E$6,Data[#Headers],0))</f>
        <v>1096918</v>
      </c>
      <c r="F84" s="21">
        <f>INDEX(Data[],MATCH($A84,Data[Dist],0),MATCH(F$6,Data[#Headers],0))</f>
        <v>1096918</v>
      </c>
      <c r="G84" s="21">
        <f>INDEX(Data[],MATCH($A84,Data[Dist],0),MATCH(G$6,Data[#Headers],0))</f>
        <v>9892486</v>
      </c>
      <c r="H84" s="21">
        <f>INDEX(Data[],MATCH($A84,Data[Dist],0),MATCH(H$6,Data[#Headers],0))-G84</f>
        <v>1096918</v>
      </c>
      <c r="I84" s="24"/>
      <c r="J84" s="21">
        <f>INDEX(Notes!$I$2:$N$11,MATCH(Notes!$B$2,Notes!$I$2:$I$11,0),4)*$C84</f>
        <v>4407896</v>
      </c>
      <c r="K84" s="21">
        <f>INDEX(Notes!$I$2:$N$11,MATCH(Notes!$B$2,Notes!$I$2:$I$11,0),5)*$D84</f>
        <v>2193836</v>
      </c>
      <c r="L84" s="21">
        <f>INDEX(Notes!$I$2:$N$11,MATCH(Notes!$B$2,Notes!$I$2:$I$11,0),6)*$E84</f>
        <v>3290754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1096918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2634301</v>
      </c>
      <c r="E85" s="21">
        <f>INDEX(Data[],MATCH($A85,Data[Dist],0),MATCH(E$6,Data[#Headers],0))</f>
        <v>2634300</v>
      </c>
      <c r="F85" s="21">
        <f>INDEX(Data[],MATCH($A85,Data[Dist],0),MATCH(F$6,Data[#Headers],0))</f>
        <v>2634301</v>
      </c>
      <c r="G85" s="21">
        <f>INDEX(Data[],MATCH($A85,Data[Dist],0),MATCH(G$6,Data[#Headers],0))</f>
        <v>23761094</v>
      </c>
      <c r="H85" s="21">
        <f>INDEX(Data[],MATCH($A85,Data[Dist],0),MATCH(H$6,Data[#Headers],0))-G85</f>
        <v>2634301</v>
      </c>
      <c r="I85" s="24"/>
      <c r="J85" s="21">
        <f>INDEX(Notes!$I$2:$N$11,MATCH(Notes!$B$2,Notes!$I$2:$I$11,0),4)*$C85</f>
        <v>10589592</v>
      </c>
      <c r="K85" s="21">
        <f>INDEX(Notes!$I$2:$N$11,MATCH(Notes!$B$2,Notes!$I$2:$I$11,0),5)*$D85</f>
        <v>5268602</v>
      </c>
      <c r="L85" s="21">
        <f>INDEX(Notes!$I$2:$N$11,MATCH(Notes!$B$2,Notes!$I$2:$I$11,0),6)*$E85</f>
        <v>7902900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2634300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351410</v>
      </c>
      <c r="E86" s="21">
        <f>INDEX(Data[],MATCH($A86,Data[Dist],0),MATCH(E$6,Data[#Headers],0))</f>
        <v>351409</v>
      </c>
      <c r="F86" s="21">
        <f>INDEX(Data[],MATCH($A86,Data[Dist],0),MATCH(F$6,Data[#Headers],0))</f>
        <v>351410</v>
      </c>
      <c r="G86" s="21">
        <f>INDEX(Data[],MATCH($A86,Data[Dist],0),MATCH(G$6,Data[#Headers],0))</f>
        <v>3169071</v>
      </c>
      <c r="H86" s="21">
        <f>INDEX(Data[],MATCH($A86,Data[Dist],0),MATCH(H$6,Data[#Headers],0))-G86</f>
        <v>351410</v>
      </c>
      <c r="I86" s="24"/>
      <c r="J86" s="21">
        <f>INDEX(Notes!$I$2:$N$11,MATCH(Notes!$B$2,Notes!$I$2:$I$11,0),4)*$C86</f>
        <v>1412024</v>
      </c>
      <c r="K86" s="21">
        <f>INDEX(Notes!$I$2:$N$11,MATCH(Notes!$B$2,Notes!$I$2:$I$11,0),5)*$D86</f>
        <v>702820</v>
      </c>
      <c r="L86" s="21">
        <f>INDEX(Notes!$I$2:$N$11,MATCH(Notes!$B$2,Notes!$I$2:$I$11,0),6)*$E86</f>
        <v>1054227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351409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11775707</v>
      </c>
      <c r="E87" s="21">
        <f>INDEX(Data[],MATCH($A87,Data[Dist],0),MATCH(E$6,Data[#Headers],0))</f>
        <v>11775707</v>
      </c>
      <c r="F87" s="21">
        <f>INDEX(Data[],MATCH($A87,Data[Dist],0),MATCH(F$6,Data[#Headers],0))</f>
        <v>11775705</v>
      </c>
      <c r="G87" s="21">
        <f>INDEX(Data[],MATCH($A87,Data[Dist],0),MATCH(G$6,Data[#Headers],0))</f>
        <v>106187599</v>
      </c>
      <c r="H87" s="21">
        <f>INDEX(Data[],MATCH($A87,Data[Dist],0),MATCH(H$6,Data[#Headers],0))-G87</f>
        <v>11775705</v>
      </c>
      <c r="I87" s="24"/>
      <c r="J87" s="21">
        <f>INDEX(Notes!$I$2:$N$11,MATCH(Notes!$B$2,Notes!$I$2:$I$11,0),4)*$C87</f>
        <v>47309064</v>
      </c>
      <c r="K87" s="21">
        <f>INDEX(Notes!$I$2:$N$11,MATCH(Notes!$B$2,Notes!$I$2:$I$11,0),5)*$D87</f>
        <v>23551414</v>
      </c>
      <c r="L87" s="21">
        <f>INDEX(Notes!$I$2:$N$11,MATCH(Notes!$B$2,Notes!$I$2:$I$11,0),6)*$E87</f>
        <v>35327121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11775707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873754</v>
      </c>
      <c r="E88" s="21">
        <f>INDEX(Data[],MATCH($A88,Data[Dist],0),MATCH(E$6,Data[#Headers],0))</f>
        <v>873754</v>
      </c>
      <c r="F88" s="21">
        <f>INDEX(Data[],MATCH($A88,Data[Dist],0),MATCH(F$6,Data[#Headers],0))</f>
        <v>873753</v>
      </c>
      <c r="G88" s="21">
        <f>INDEX(Data[],MATCH($A88,Data[Dist],0),MATCH(G$6,Data[#Headers],0))</f>
        <v>7880194</v>
      </c>
      <c r="H88" s="21">
        <f>INDEX(Data[],MATCH($A88,Data[Dist],0),MATCH(H$6,Data[#Headers],0))-G88</f>
        <v>873753</v>
      </c>
      <c r="I88" s="24"/>
      <c r="J88" s="21">
        <f>INDEX(Notes!$I$2:$N$11,MATCH(Notes!$B$2,Notes!$I$2:$I$11,0),4)*$C88</f>
        <v>3511424</v>
      </c>
      <c r="K88" s="21">
        <f>INDEX(Notes!$I$2:$N$11,MATCH(Notes!$B$2,Notes!$I$2:$I$11,0),5)*$D88</f>
        <v>1747508</v>
      </c>
      <c r="L88" s="21">
        <f>INDEX(Notes!$I$2:$N$11,MATCH(Notes!$B$2,Notes!$I$2:$I$11,0),6)*$E88</f>
        <v>2621262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873754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1008467</v>
      </c>
      <c r="E89" s="21">
        <f>INDEX(Data[],MATCH($A89,Data[Dist],0),MATCH(E$6,Data[#Headers],0))</f>
        <v>1008466</v>
      </c>
      <c r="F89" s="21">
        <f>INDEX(Data[],MATCH($A89,Data[Dist],0),MATCH(F$6,Data[#Headers],0))</f>
        <v>1008467</v>
      </c>
      <c r="G89" s="21">
        <f>INDEX(Data[],MATCH($A89,Data[Dist],0),MATCH(G$6,Data[#Headers],0))</f>
        <v>9098244</v>
      </c>
      <c r="H89" s="21">
        <f>INDEX(Data[],MATCH($A89,Data[Dist],0),MATCH(H$6,Data[#Headers],0))-G89</f>
        <v>1008467</v>
      </c>
      <c r="I89" s="24"/>
      <c r="J89" s="21">
        <f>INDEX(Notes!$I$2:$N$11,MATCH(Notes!$B$2,Notes!$I$2:$I$11,0),4)*$C89</f>
        <v>4055912</v>
      </c>
      <c r="K89" s="21">
        <f>INDEX(Notes!$I$2:$N$11,MATCH(Notes!$B$2,Notes!$I$2:$I$11,0),5)*$D89</f>
        <v>2016934</v>
      </c>
      <c r="L89" s="21">
        <f>INDEX(Notes!$I$2:$N$11,MATCH(Notes!$B$2,Notes!$I$2:$I$11,0),6)*$E89</f>
        <v>3025398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1008466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152618</v>
      </c>
      <c r="E90" s="21">
        <f>INDEX(Data[],MATCH($A90,Data[Dist],0),MATCH(E$6,Data[#Headers],0))</f>
        <v>152619</v>
      </c>
      <c r="F90" s="21">
        <f>INDEX(Data[],MATCH($A90,Data[Dist],0),MATCH(F$6,Data[#Headers],0))</f>
        <v>152617</v>
      </c>
      <c r="G90" s="21">
        <f>INDEX(Data[],MATCH($A90,Data[Dist],0),MATCH(G$6,Data[#Headers],0))</f>
        <v>1376181</v>
      </c>
      <c r="H90" s="21">
        <f>INDEX(Data[],MATCH($A90,Data[Dist],0),MATCH(H$6,Data[#Headers],0))-G90</f>
        <v>152617</v>
      </c>
      <c r="I90" s="24"/>
      <c r="J90" s="21">
        <f>INDEX(Notes!$I$2:$N$11,MATCH(Notes!$B$2,Notes!$I$2:$I$11,0),4)*$C90</f>
        <v>613088</v>
      </c>
      <c r="K90" s="21">
        <f>INDEX(Notes!$I$2:$N$11,MATCH(Notes!$B$2,Notes!$I$2:$I$11,0),5)*$D90</f>
        <v>305236</v>
      </c>
      <c r="L90" s="21">
        <f>INDEX(Notes!$I$2:$N$11,MATCH(Notes!$B$2,Notes!$I$2:$I$11,0),6)*$E90</f>
        <v>457857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152619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1899178</v>
      </c>
      <c r="E91" s="21">
        <f>INDEX(Data[],MATCH($A91,Data[Dist],0),MATCH(E$6,Data[#Headers],0))</f>
        <v>1899178</v>
      </c>
      <c r="F91" s="21">
        <f>INDEX(Data[],MATCH($A91,Data[Dist],0),MATCH(F$6,Data[#Headers],0))</f>
        <v>1899179</v>
      </c>
      <c r="G91" s="21">
        <f>INDEX(Data[],MATCH($A91,Data[Dist],0),MATCH(G$6,Data[#Headers],0))</f>
        <v>17122654</v>
      </c>
      <c r="H91" s="21">
        <f>INDEX(Data[],MATCH($A91,Data[Dist],0),MATCH(H$6,Data[#Headers],0))-G91</f>
        <v>1899179</v>
      </c>
      <c r="I91" s="24"/>
      <c r="J91" s="21">
        <f>INDEX(Notes!$I$2:$N$11,MATCH(Notes!$B$2,Notes!$I$2:$I$11,0),4)*$C91</f>
        <v>7626764</v>
      </c>
      <c r="K91" s="21">
        <f>INDEX(Notes!$I$2:$N$11,MATCH(Notes!$B$2,Notes!$I$2:$I$11,0),5)*$D91</f>
        <v>3798356</v>
      </c>
      <c r="L91" s="21">
        <f>INDEX(Notes!$I$2:$N$11,MATCH(Notes!$B$2,Notes!$I$2:$I$11,0),6)*$E91</f>
        <v>5697534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1899178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737616</v>
      </c>
      <c r="E92" s="21">
        <f>INDEX(Data[],MATCH($A92,Data[Dist],0),MATCH(E$6,Data[#Headers],0))</f>
        <v>737616</v>
      </c>
      <c r="F92" s="21">
        <f>INDEX(Data[],MATCH($A92,Data[Dist],0),MATCH(F$6,Data[#Headers],0))</f>
        <v>737615</v>
      </c>
      <c r="G92" s="21">
        <f>INDEX(Data[],MATCH($A92,Data[Dist],0),MATCH(G$6,Data[#Headers],0))</f>
        <v>6651800</v>
      </c>
      <c r="H92" s="21">
        <f>INDEX(Data[],MATCH($A92,Data[Dist],0),MATCH(H$6,Data[#Headers],0))-G92</f>
        <v>737615</v>
      </c>
      <c r="I92" s="24"/>
      <c r="J92" s="21">
        <f>INDEX(Notes!$I$2:$N$11,MATCH(Notes!$B$2,Notes!$I$2:$I$11,0),4)*$C92</f>
        <v>2963720</v>
      </c>
      <c r="K92" s="21">
        <f>INDEX(Notes!$I$2:$N$11,MATCH(Notes!$B$2,Notes!$I$2:$I$11,0),5)*$D92</f>
        <v>1475232</v>
      </c>
      <c r="L92" s="21">
        <f>INDEX(Notes!$I$2:$N$11,MATCH(Notes!$B$2,Notes!$I$2:$I$11,0),6)*$E92</f>
        <v>2212848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737616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29173086</v>
      </c>
      <c r="E93" s="21">
        <f>INDEX(Data[],MATCH($A93,Data[Dist],0),MATCH(E$6,Data[#Headers],0))</f>
        <v>29173085</v>
      </c>
      <c r="F93" s="21">
        <f>INDEX(Data[],MATCH($A93,Data[Dist],0),MATCH(F$6,Data[#Headers],0))</f>
        <v>29173086</v>
      </c>
      <c r="G93" s="21">
        <f>INDEX(Data[],MATCH($A93,Data[Dist],0),MATCH(G$6,Data[#Headers],0))</f>
        <v>263026527</v>
      </c>
      <c r="H93" s="21">
        <f>INDEX(Data[],MATCH($A93,Data[Dist],0),MATCH(H$6,Data[#Headers],0))-G93</f>
        <v>29173086</v>
      </c>
      <c r="I93" s="24"/>
      <c r="J93" s="21">
        <f>INDEX(Notes!$I$2:$N$11,MATCH(Notes!$B$2,Notes!$I$2:$I$11,0),4)*$C93</f>
        <v>117161100</v>
      </c>
      <c r="K93" s="21">
        <f>INDEX(Notes!$I$2:$N$11,MATCH(Notes!$B$2,Notes!$I$2:$I$11,0),5)*$D93</f>
        <v>58346172</v>
      </c>
      <c r="L93" s="21">
        <f>INDEX(Notes!$I$2:$N$11,MATCH(Notes!$B$2,Notes!$I$2:$I$11,0),6)*$E93</f>
        <v>87519255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29173085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102493</v>
      </c>
      <c r="E94" s="21">
        <f>INDEX(Data[],MATCH($A94,Data[Dist],0),MATCH(E$6,Data[#Headers],0))</f>
        <v>102493</v>
      </c>
      <c r="F94" s="21">
        <f>INDEX(Data[],MATCH($A94,Data[Dist],0),MATCH(F$6,Data[#Headers],0))</f>
        <v>102494</v>
      </c>
      <c r="G94" s="21">
        <f>INDEX(Data[],MATCH($A94,Data[Dist],0),MATCH(G$6,Data[#Headers],0))</f>
        <v>923809</v>
      </c>
      <c r="H94" s="21">
        <f>INDEX(Data[],MATCH($A94,Data[Dist],0),MATCH(H$6,Data[#Headers],0))-G94</f>
        <v>102494</v>
      </c>
      <c r="I94" s="24"/>
      <c r="J94" s="21">
        <f>INDEX(Notes!$I$2:$N$11,MATCH(Notes!$B$2,Notes!$I$2:$I$11,0),4)*$C94</f>
        <v>411344</v>
      </c>
      <c r="K94" s="21">
        <f>INDEX(Notes!$I$2:$N$11,MATCH(Notes!$B$2,Notes!$I$2:$I$11,0),5)*$D94</f>
        <v>204986</v>
      </c>
      <c r="L94" s="21">
        <f>INDEX(Notes!$I$2:$N$11,MATCH(Notes!$B$2,Notes!$I$2:$I$11,0),6)*$E94</f>
        <v>307479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102493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712694</v>
      </c>
      <c r="E95" s="21">
        <f>INDEX(Data[],MATCH($A95,Data[Dist],0),MATCH(E$6,Data[#Headers],0))</f>
        <v>712694</v>
      </c>
      <c r="F95" s="21">
        <f>INDEX(Data[],MATCH($A95,Data[Dist],0),MATCH(F$6,Data[#Headers],0))</f>
        <v>712694</v>
      </c>
      <c r="G95" s="21">
        <f>INDEX(Data[],MATCH($A95,Data[Dist],0),MATCH(G$6,Data[#Headers],0))</f>
        <v>6427190</v>
      </c>
      <c r="H95" s="21">
        <f>INDEX(Data[],MATCH($A95,Data[Dist],0),MATCH(H$6,Data[#Headers],0))-G95</f>
        <v>712694</v>
      </c>
      <c r="I95" s="24"/>
      <c r="J95" s="21">
        <f>INDEX(Notes!$I$2:$N$11,MATCH(Notes!$B$2,Notes!$I$2:$I$11,0),4)*$C95</f>
        <v>2863720</v>
      </c>
      <c r="K95" s="21">
        <f>INDEX(Notes!$I$2:$N$11,MATCH(Notes!$B$2,Notes!$I$2:$I$11,0),5)*$D95</f>
        <v>1425388</v>
      </c>
      <c r="L95" s="21">
        <f>INDEX(Notes!$I$2:$N$11,MATCH(Notes!$B$2,Notes!$I$2:$I$11,0),6)*$E95</f>
        <v>2138082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712694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8476235</v>
      </c>
      <c r="E96" s="21">
        <f>INDEX(Data[],MATCH($A96,Data[Dist],0),MATCH(E$6,Data[#Headers],0))</f>
        <v>8476235</v>
      </c>
      <c r="F96" s="21">
        <f>INDEX(Data[],MATCH($A96,Data[Dist],0),MATCH(F$6,Data[#Headers],0))</f>
        <v>8476236</v>
      </c>
      <c r="G96" s="21">
        <f>INDEX(Data[],MATCH($A96,Data[Dist],0),MATCH(G$6,Data[#Headers],0))</f>
        <v>76436051</v>
      </c>
      <c r="H96" s="21">
        <f>INDEX(Data[],MATCH($A96,Data[Dist],0),MATCH(H$6,Data[#Headers],0))-G96</f>
        <v>8476236</v>
      </c>
      <c r="I96" s="24"/>
      <c r="J96" s="21">
        <f>INDEX(Notes!$I$2:$N$11,MATCH(Notes!$B$2,Notes!$I$2:$I$11,0),4)*$C96</f>
        <v>34054876</v>
      </c>
      <c r="K96" s="21">
        <f>INDEX(Notes!$I$2:$N$11,MATCH(Notes!$B$2,Notes!$I$2:$I$11,0),5)*$D96</f>
        <v>16952470</v>
      </c>
      <c r="L96" s="21">
        <f>INDEX(Notes!$I$2:$N$11,MATCH(Notes!$B$2,Notes!$I$2:$I$11,0),6)*$E96</f>
        <v>25428705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8476235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285811</v>
      </c>
      <c r="E97" s="21">
        <f>INDEX(Data[],MATCH($A97,Data[Dist],0),MATCH(E$6,Data[#Headers],0))</f>
        <v>285811</v>
      </c>
      <c r="F97" s="21">
        <f>INDEX(Data[],MATCH($A97,Data[Dist],0),MATCH(F$6,Data[#Headers],0))</f>
        <v>285809</v>
      </c>
      <c r="G97" s="21">
        <f>INDEX(Data[],MATCH($A97,Data[Dist],0),MATCH(G$6,Data[#Headers],0))</f>
        <v>2577535</v>
      </c>
      <c r="H97" s="21">
        <f>INDEX(Data[],MATCH($A97,Data[Dist],0),MATCH(H$6,Data[#Headers],0))-G97</f>
        <v>285809</v>
      </c>
      <c r="I97" s="24"/>
      <c r="J97" s="21">
        <f>INDEX(Notes!$I$2:$N$11,MATCH(Notes!$B$2,Notes!$I$2:$I$11,0),4)*$C97</f>
        <v>1148480</v>
      </c>
      <c r="K97" s="21">
        <f>INDEX(Notes!$I$2:$N$11,MATCH(Notes!$B$2,Notes!$I$2:$I$11,0),5)*$D97</f>
        <v>571622</v>
      </c>
      <c r="L97" s="21">
        <f>INDEX(Notes!$I$2:$N$11,MATCH(Notes!$B$2,Notes!$I$2:$I$11,0),6)*$E97</f>
        <v>857433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285811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264341</v>
      </c>
      <c r="E98" s="21">
        <f>INDEX(Data[],MATCH($A98,Data[Dist],0),MATCH(E$6,Data[#Headers],0))</f>
        <v>264341</v>
      </c>
      <c r="F98" s="21">
        <f>INDEX(Data[],MATCH($A98,Data[Dist],0),MATCH(F$6,Data[#Headers],0))</f>
        <v>264342</v>
      </c>
      <c r="G98" s="21">
        <f>INDEX(Data[],MATCH($A98,Data[Dist],0),MATCH(G$6,Data[#Headers],0))</f>
        <v>2384957</v>
      </c>
      <c r="H98" s="21">
        <f>INDEX(Data[],MATCH($A98,Data[Dist],0),MATCH(H$6,Data[#Headers],0))-G98</f>
        <v>264342</v>
      </c>
      <c r="I98" s="24"/>
      <c r="J98" s="21">
        <f>INDEX(Notes!$I$2:$N$11,MATCH(Notes!$B$2,Notes!$I$2:$I$11,0),4)*$C98</f>
        <v>1063252</v>
      </c>
      <c r="K98" s="21">
        <f>INDEX(Notes!$I$2:$N$11,MATCH(Notes!$B$2,Notes!$I$2:$I$11,0),5)*$D98</f>
        <v>528682</v>
      </c>
      <c r="L98" s="21">
        <f>INDEX(Notes!$I$2:$N$11,MATCH(Notes!$B$2,Notes!$I$2:$I$11,0),6)*$E98</f>
        <v>793023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264341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338050</v>
      </c>
      <c r="E99" s="21">
        <f>INDEX(Data[],MATCH($A99,Data[Dist],0),MATCH(E$6,Data[#Headers],0))</f>
        <v>338050</v>
      </c>
      <c r="F99" s="21">
        <f>INDEX(Data[],MATCH($A99,Data[Dist],0),MATCH(F$6,Data[#Headers],0))</f>
        <v>338048</v>
      </c>
      <c r="G99" s="21">
        <f>INDEX(Data[],MATCH($A99,Data[Dist],0),MATCH(G$6,Data[#Headers],0))</f>
        <v>3049606</v>
      </c>
      <c r="H99" s="21">
        <f>INDEX(Data[],MATCH($A99,Data[Dist],0),MATCH(H$6,Data[#Headers],0))-G99</f>
        <v>338048</v>
      </c>
      <c r="I99" s="24"/>
      <c r="J99" s="21">
        <f>INDEX(Notes!$I$2:$N$11,MATCH(Notes!$B$2,Notes!$I$2:$I$11,0),4)*$C99</f>
        <v>1359356</v>
      </c>
      <c r="K99" s="21">
        <f>INDEX(Notes!$I$2:$N$11,MATCH(Notes!$B$2,Notes!$I$2:$I$11,0),5)*$D99</f>
        <v>676100</v>
      </c>
      <c r="L99" s="21">
        <f>INDEX(Notes!$I$2:$N$11,MATCH(Notes!$B$2,Notes!$I$2:$I$11,0),6)*$E99</f>
        <v>1014150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338050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716491</v>
      </c>
      <c r="E100" s="21">
        <f>INDEX(Data[],MATCH($A100,Data[Dist],0),MATCH(E$6,Data[#Headers],0))</f>
        <v>716492</v>
      </c>
      <c r="F100" s="21">
        <f>INDEX(Data[],MATCH($A100,Data[Dist],0),MATCH(F$6,Data[#Headers],0))</f>
        <v>716490</v>
      </c>
      <c r="G100" s="21">
        <f>INDEX(Data[],MATCH($A100,Data[Dist],0),MATCH(G$6,Data[#Headers],0))</f>
        <v>6462242</v>
      </c>
      <c r="H100" s="21">
        <f>INDEX(Data[],MATCH($A100,Data[Dist],0),MATCH(H$6,Data[#Headers],0))-G100</f>
        <v>716490</v>
      </c>
      <c r="I100" s="24"/>
      <c r="J100" s="21">
        <f>INDEX(Notes!$I$2:$N$11,MATCH(Notes!$B$2,Notes!$I$2:$I$11,0),4)*$C100</f>
        <v>2879784</v>
      </c>
      <c r="K100" s="21">
        <f>INDEX(Notes!$I$2:$N$11,MATCH(Notes!$B$2,Notes!$I$2:$I$11,0),5)*$D100</f>
        <v>1432982</v>
      </c>
      <c r="L100" s="21">
        <f>INDEX(Notes!$I$2:$N$11,MATCH(Notes!$B$2,Notes!$I$2:$I$11,0),6)*$E100</f>
        <v>2149476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716492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847320</v>
      </c>
      <c r="E101" s="21">
        <f>INDEX(Data[],MATCH($A101,Data[Dist],0),MATCH(E$6,Data[#Headers],0))</f>
        <v>847320</v>
      </c>
      <c r="F101" s="21">
        <f>INDEX(Data[],MATCH($A101,Data[Dist],0),MATCH(F$6,Data[#Headers],0))</f>
        <v>847319</v>
      </c>
      <c r="G101" s="21">
        <f>INDEX(Data[],MATCH($A101,Data[Dist],0),MATCH(G$6,Data[#Headers],0))</f>
        <v>7640700</v>
      </c>
      <c r="H101" s="21">
        <f>INDEX(Data[],MATCH($A101,Data[Dist],0),MATCH(H$6,Data[#Headers],0))-G101</f>
        <v>847319</v>
      </c>
      <c r="I101" s="24"/>
      <c r="J101" s="21">
        <f>INDEX(Notes!$I$2:$N$11,MATCH(Notes!$B$2,Notes!$I$2:$I$11,0),4)*$C101</f>
        <v>3404100</v>
      </c>
      <c r="K101" s="21">
        <f>INDEX(Notes!$I$2:$N$11,MATCH(Notes!$B$2,Notes!$I$2:$I$11,0),5)*$D101</f>
        <v>1694640</v>
      </c>
      <c r="L101" s="21">
        <f>INDEX(Notes!$I$2:$N$11,MATCH(Notes!$B$2,Notes!$I$2:$I$11,0),6)*$E101</f>
        <v>2541960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847320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473243</v>
      </c>
      <c r="E102" s="21">
        <f>INDEX(Data[],MATCH($A102,Data[Dist],0),MATCH(E$6,Data[#Headers],0))</f>
        <v>473242</v>
      </c>
      <c r="F102" s="21">
        <f>INDEX(Data[],MATCH($A102,Data[Dist],0),MATCH(F$6,Data[#Headers],0))</f>
        <v>473243</v>
      </c>
      <c r="G102" s="21">
        <f>INDEX(Data[],MATCH($A102,Data[Dist],0),MATCH(G$6,Data[#Headers],0))</f>
        <v>4267908</v>
      </c>
      <c r="H102" s="21">
        <f>INDEX(Data[],MATCH($A102,Data[Dist],0),MATCH(H$6,Data[#Headers],0))-G102</f>
        <v>473243</v>
      </c>
      <c r="I102" s="24"/>
      <c r="J102" s="21">
        <f>INDEX(Notes!$I$2:$N$11,MATCH(Notes!$B$2,Notes!$I$2:$I$11,0),4)*$C102</f>
        <v>1901696</v>
      </c>
      <c r="K102" s="21">
        <f>INDEX(Notes!$I$2:$N$11,MATCH(Notes!$B$2,Notes!$I$2:$I$11,0),5)*$D102</f>
        <v>946486</v>
      </c>
      <c r="L102" s="21">
        <f>INDEX(Notes!$I$2:$N$11,MATCH(Notes!$B$2,Notes!$I$2:$I$11,0),6)*$E102</f>
        <v>1419726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473242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401927</v>
      </c>
      <c r="E103" s="21">
        <f>INDEX(Data[],MATCH($A103,Data[Dist],0),MATCH(E$6,Data[#Headers],0))</f>
        <v>401927</v>
      </c>
      <c r="F103" s="21">
        <f>INDEX(Data[],MATCH($A103,Data[Dist],0),MATCH(F$6,Data[#Headers],0))</f>
        <v>401925</v>
      </c>
      <c r="G103" s="21">
        <f>INDEX(Data[],MATCH($A103,Data[Dist],0),MATCH(G$6,Data[#Headers],0))</f>
        <v>3625083</v>
      </c>
      <c r="H103" s="21">
        <f>INDEX(Data[],MATCH($A103,Data[Dist],0),MATCH(H$6,Data[#Headers],0))-G103</f>
        <v>401925</v>
      </c>
      <c r="I103" s="24"/>
      <c r="J103" s="21">
        <f>INDEX(Notes!$I$2:$N$11,MATCH(Notes!$B$2,Notes!$I$2:$I$11,0),4)*$C103</f>
        <v>1615448</v>
      </c>
      <c r="K103" s="21">
        <f>INDEX(Notes!$I$2:$N$11,MATCH(Notes!$B$2,Notes!$I$2:$I$11,0),5)*$D103</f>
        <v>803854</v>
      </c>
      <c r="L103" s="21">
        <f>INDEX(Notes!$I$2:$N$11,MATCH(Notes!$B$2,Notes!$I$2:$I$11,0),6)*$E103</f>
        <v>1205781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401927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442767</v>
      </c>
      <c r="E104" s="21">
        <f>INDEX(Data[],MATCH($A104,Data[Dist],0),MATCH(E$6,Data[#Headers],0))</f>
        <v>442768</v>
      </c>
      <c r="F104" s="21">
        <f>INDEX(Data[],MATCH($A104,Data[Dist],0),MATCH(F$6,Data[#Headers],0))</f>
        <v>442766</v>
      </c>
      <c r="G104" s="21">
        <f>INDEX(Data[],MATCH($A104,Data[Dist],0),MATCH(G$6,Data[#Headers],0))</f>
        <v>3992986</v>
      </c>
      <c r="H104" s="21">
        <f>INDEX(Data[],MATCH($A104,Data[Dist],0),MATCH(H$6,Data[#Headers],0))-G104</f>
        <v>442766</v>
      </c>
      <c r="I104" s="24"/>
      <c r="J104" s="21">
        <f>INDEX(Notes!$I$2:$N$11,MATCH(Notes!$B$2,Notes!$I$2:$I$11,0),4)*$C104</f>
        <v>1779148</v>
      </c>
      <c r="K104" s="21">
        <f>INDEX(Notes!$I$2:$N$11,MATCH(Notes!$B$2,Notes!$I$2:$I$11,0),5)*$D104</f>
        <v>885534</v>
      </c>
      <c r="L104" s="21">
        <f>INDEX(Notes!$I$2:$N$11,MATCH(Notes!$B$2,Notes!$I$2:$I$11,0),6)*$E104</f>
        <v>1328304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442768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395933</v>
      </c>
      <c r="E105" s="21">
        <f>INDEX(Data[],MATCH($A105,Data[Dist],0),MATCH(E$6,Data[#Headers],0))</f>
        <v>395933</v>
      </c>
      <c r="F105" s="21">
        <f>INDEX(Data[],MATCH($A105,Data[Dist],0),MATCH(F$6,Data[#Headers],0))</f>
        <v>395932</v>
      </c>
      <c r="G105" s="21">
        <f>INDEX(Data[],MATCH($A105,Data[Dist],0),MATCH(G$6,Data[#Headers],0))</f>
        <v>3570225</v>
      </c>
      <c r="H105" s="21">
        <f>INDEX(Data[],MATCH($A105,Data[Dist],0),MATCH(H$6,Data[#Headers],0))-G105</f>
        <v>395932</v>
      </c>
      <c r="I105" s="24"/>
      <c r="J105" s="21">
        <f>INDEX(Notes!$I$2:$N$11,MATCH(Notes!$B$2,Notes!$I$2:$I$11,0),4)*$C105</f>
        <v>1590560</v>
      </c>
      <c r="K105" s="21">
        <f>INDEX(Notes!$I$2:$N$11,MATCH(Notes!$B$2,Notes!$I$2:$I$11,0),5)*$D105</f>
        <v>791866</v>
      </c>
      <c r="L105" s="21">
        <f>INDEX(Notes!$I$2:$N$11,MATCH(Notes!$B$2,Notes!$I$2:$I$11,0),6)*$E105</f>
        <v>1187799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395933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247683</v>
      </c>
      <c r="E106" s="21">
        <f>INDEX(Data[],MATCH($A106,Data[Dist],0),MATCH(E$6,Data[#Headers],0))</f>
        <v>247683</v>
      </c>
      <c r="F106" s="21">
        <f>INDEX(Data[],MATCH($A106,Data[Dist],0),MATCH(F$6,Data[#Headers],0))</f>
        <v>247681</v>
      </c>
      <c r="G106" s="21">
        <f>INDEX(Data[],MATCH($A106,Data[Dist],0),MATCH(G$6,Data[#Headers],0))</f>
        <v>2233811</v>
      </c>
      <c r="H106" s="21">
        <f>INDEX(Data[],MATCH($A106,Data[Dist],0),MATCH(H$6,Data[#Headers],0))-G106</f>
        <v>247681</v>
      </c>
      <c r="I106" s="24"/>
      <c r="J106" s="21">
        <f>INDEX(Notes!$I$2:$N$11,MATCH(Notes!$B$2,Notes!$I$2:$I$11,0),4)*$C106</f>
        <v>995396</v>
      </c>
      <c r="K106" s="21">
        <f>INDEX(Notes!$I$2:$N$11,MATCH(Notes!$B$2,Notes!$I$2:$I$11,0),5)*$D106</f>
        <v>495366</v>
      </c>
      <c r="L106" s="21">
        <f>INDEX(Notes!$I$2:$N$11,MATCH(Notes!$B$2,Notes!$I$2:$I$11,0),6)*$E106</f>
        <v>743049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247683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268357</v>
      </c>
      <c r="E107" s="21">
        <f>INDEX(Data[],MATCH($A107,Data[Dist],0),MATCH(E$6,Data[#Headers],0))</f>
        <v>268357</v>
      </c>
      <c r="F107" s="21">
        <f>INDEX(Data[],MATCH($A107,Data[Dist],0),MATCH(F$6,Data[#Headers],0))</f>
        <v>268358</v>
      </c>
      <c r="G107" s="21">
        <f>INDEX(Data[],MATCH($A107,Data[Dist],0),MATCH(G$6,Data[#Headers],0))</f>
        <v>2420717</v>
      </c>
      <c r="H107" s="21">
        <f>INDEX(Data[],MATCH($A107,Data[Dist],0),MATCH(H$6,Data[#Headers],0))-G107</f>
        <v>268358</v>
      </c>
      <c r="I107" s="24"/>
      <c r="J107" s="21">
        <f>INDEX(Notes!$I$2:$N$11,MATCH(Notes!$B$2,Notes!$I$2:$I$11,0),4)*$C107</f>
        <v>1078932</v>
      </c>
      <c r="K107" s="21">
        <f>INDEX(Notes!$I$2:$N$11,MATCH(Notes!$B$2,Notes!$I$2:$I$11,0),5)*$D107</f>
        <v>536714</v>
      </c>
      <c r="L107" s="21">
        <f>INDEX(Notes!$I$2:$N$11,MATCH(Notes!$B$2,Notes!$I$2:$I$11,0),6)*$E107</f>
        <v>805071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268357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325465</v>
      </c>
      <c r="E108" s="21">
        <f>INDEX(Data[],MATCH($A108,Data[Dist],0),MATCH(E$6,Data[#Headers],0))</f>
        <v>325465</v>
      </c>
      <c r="F108" s="21">
        <f>INDEX(Data[],MATCH($A108,Data[Dist],0),MATCH(F$6,Data[#Headers],0))</f>
        <v>325464</v>
      </c>
      <c r="G108" s="21">
        <f>INDEX(Data[],MATCH($A108,Data[Dist],0),MATCH(G$6,Data[#Headers],0))</f>
        <v>2934933</v>
      </c>
      <c r="H108" s="21">
        <f>INDEX(Data[],MATCH($A108,Data[Dist],0),MATCH(H$6,Data[#Headers],0))-G108</f>
        <v>325464</v>
      </c>
      <c r="I108" s="24"/>
      <c r="J108" s="21">
        <f>INDEX(Notes!$I$2:$N$11,MATCH(Notes!$B$2,Notes!$I$2:$I$11,0),4)*$C108</f>
        <v>1307608</v>
      </c>
      <c r="K108" s="21">
        <f>INDEX(Notes!$I$2:$N$11,MATCH(Notes!$B$2,Notes!$I$2:$I$11,0),5)*$D108</f>
        <v>650930</v>
      </c>
      <c r="L108" s="21">
        <f>INDEX(Notes!$I$2:$N$11,MATCH(Notes!$B$2,Notes!$I$2:$I$11,0),6)*$E108</f>
        <v>976395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325465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430466</v>
      </c>
      <c r="E109" s="21">
        <f>INDEX(Data[],MATCH($A109,Data[Dist],0),MATCH(E$6,Data[#Headers],0))</f>
        <v>430467</v>
      </c>
      <c r="F109" s="21">
        <f>INDEX(Data[],MATCH($A109,Data[Dist],0),MATCH(F$6,Data[#Headers],0))</f>
        <v>430465</v>
      </c>
      <c r="G109" s="21">
        <f>INDEX(Data[],MATCH($A109,Data[Dist],0),MATCH(G$6,Data[#Headers],0))</f>
        <v>3882237</v>
      </c>
      <c r="H109" s="21">
        <f>INDEX(Data[],MATCH($A109,Data[Dist],0),MATCH(H$6,Data[#Headers],0))-G109</f>
        <v>430465</v>
      </c>
      <c r="I109" s="24"/>
      <c r="J109" s="21">
        <f>INDEX(Notes!$I$2:$N$11,MATCH(Notes!$B$2,Notes!$I$2:$I$11,0),4)*$C109</f>
        <v>1729904</v>
      </c>
      <c r="K109" s="21">
        <f>INDEX(Notes!$I$2:$N$11,MATCH(Notes!$B$2,Notes!$I$2:$I$11,0),5)*$D109</f>
        <v>860932</v>
      </c>
      <c r="L109" s="21">
        <f>INDEX(Notes!$I$2:$N$11,MATCH(Notes!$B$2,Notes!$I$2:$I$11,0),6)*$E109</f>
        <v>1291401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430467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419880</v>
      </c>
      <c r="E110" s="21">
        <f>INDEX(Data[],MATCH($A110,Data[Dist],0),MATCH(E$6,Data[#Headers],0))</f>
        <v>419879</v>
      </c>
      <c r="F110" s="21">
        <f>INDEX(Data[],MATCH($A110,Data[Dist],0),MATCH(F$6,Data[#Headers],0))</f>
        <v>419880</v>
      </c>
      <c r="G110" s="21">
        <f>INDEX(Data[],MATCH($A110,Data[Dist],0),MATCH(G$6,Data[#Headers],0))</f>
        <v>3788093</v>
      </c>
      <c r="H110" s="21">
        <f>INDEX(Data[],MATCH($A110,Data[Dist],0),MATCH(H$6,Data[#Headers],0))-G110</f>
        <v>419880</v>
      </c>
      <c r="I110" s="24"/>
      <c r="J110" s="21">
        <f>INDEX(Notes!$I$2:$N$11,MATCH(Notes!$B$2,Notes!$I$2:$I$11,0),4)*$C110</f>
        <v>1688696</v>
      </c>
      <c r="K110" s="21">
        <f>INDEX(Notes!$I$2:$N$11,MATCH(Notes!$B$2,Notes!$I$2:$I$11,0),5)*$D110</f>
        <v>839760</v>
      </c>
      <c r="L110" s="21">
        <f>INDEX(Notes!$I$2:$N$11,MATCH(Notes!$B$2,Notes!$I$2:$I$11,0),6)*$E110</f>
        <v>1259637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419879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340733</v>
      </c>
      <c r="E111" s="21">
        <f>INDEX(Data[],MATCH($A111,Data[Dist],0),MATCH(E$6,Data[#Headers],0))</f>
        <v>340734</v>
      </c>
      <c r="F111" s="21">
        <f>INDEX(Data[],MATCH($A111,Data[Dist],0),MATCH(F$6,Data[#Headers],0))</f>
        <v>340732</v>
      </c>
      <c r="G111" s="21">
        <f>INDEX(Data[],MATCH($A111,Data[Dist],0),MATCH(G$6,Data[#Headers],0))</f>
        <v>3073340</v>
      </c>
      <c r="H111" s="21">
        <f>INDEX(Data[],MATCH($A111,Data[Dist],0),MATCH(H$6,Data[#Headers],0))-G111</f>
        <v>340732</v>
      </c>
      <c r="I111" s="24"/>
      <c r="J111" s="21">
        <f>INDEX(Notes!$I$2:$N$11,MATCH(Notes!$B$2,Notes!$I$2:$I$11,0),4)*$C111</f>
        <v>1369672</v>
      </c>
      <c r="K111" s="21">
        <f>INDEX(Notes!$I$2:$N$11,MATCH(Notes!$B$2,Notes!$I$2:$I$11,0),5)*$D111</f>
        <v>681466</v>
      </c>
      <c r="L111" s="21">
        <f>INDEX(Notes!$I$2:$N$11,MATCH(Notes!$B$2,Notes!$I$2:$I$11,0),6)*$E111</f>
        <v>1022202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340734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140789</v>
      </c>
      <c r="E112" s="21">
        <f>INDEX(Data[],MATCH($A112,Data[Dist],0),MATCH(E$6,Data[#Headers],0))</f>
        <v>140789</v>
      </c>
      <c r="F112" s="21">
        <f>INDEX(Data[],MATCH($A112,Data[Dist],0),MATCH(F$6,Data[#Headers],0))</f>
        <v>140788</v>
      </c>
      <c r="G112" s="21">
        <f>INDEX(Data[],MATCH($A112,Data[Dist],0),MATCH(G$6,Data[#Headers],0))</f>
        <v>1269577</v>
      </c>
      <c r="H112" s="21">
        <f>INDEX(Data[],MATCH($A112,Data[Dist],0),MATCH(H$6,Data[#Headers],0))-G112</f>
        <v>140788</v>
      </c>
      <c r="I112" s="24"/>
      <c r="J112" s="21">
        <f>INDEX(Notes!$I$2:$N$11,MATCH(Notes!$B$2,Notes!$I$2:$I$11,0),4)*$C112</f>
        <v>565632</v>
      </c>
      <c r="K112" s="21">
        <f>INDEX(Notes!$I$2:$N$11,MATCH(Notes!$B$2,Notes!$I$2:$I$11,0),5)*$D112</f>
        <v>281578</v>
      </c>
      <c r="L112" s="21">
        <f>INDEX(Notes!$I$2:$N$11,MATCH(Notes!$B$2,Notes!$I$2:$I$11,0),6)*$E112</f>
        <v>422367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140789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977355</v>
      </c>
      <c r="E113" s="21">
        <f>INDEX(Data[],MATCH($A113,Data[Dist],0),MATCH(E$6,Data[#Headers],0))</f>
        <v>977355</v>
      </c>
      <c r="F113" s="21">
        <f>INDEX(Data[],MATCH($A113,Data[Dist],0),MATCH(F$6,Data[#Headers],0))</f>
        <v>977355</v>
      </c>
      <c r="G113" s="21">
        <f>INDEX(Data[],MATCH($A113,Data[Dist],0),MATCH(G$6,Data[#Headers],0))</f>
        <v>8813639</v>
      </c>
      <c r="H113" s="21">
        <f>INDEX(Data[],MATCH($A113,Data[Dist],0),MATCH(H$6,Data[#Headers],0))-G113</f>
        <v>977355</v>
      </c>
      <c r="I113" s="24"/>
      <c r="J113" s="21">
        <f>INDEX(Notes!$I$2:$N$11,MATCH(Notes!$B$2,Notes!$I$2:$I$11,0),4)*$C113</f>
        <v>3926864</v>
      </c>
      <c r="K113" s="21">
        <f>INDEX(Notes!$I$2:$N$11,MATCH(Notes!$B$2,Notes!$I$2:$I$11,0),5)*$D113</f>
        <v>1954710</v>
      </c>
      <c r="L113" s="21">
        <f>INDEX(Notes!$I$2:$N$11,MATCH(Notes!$B$2,Notes!$I$2:$I$11,0),6)*$E113</f>
        <v>2932065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977355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314033</v>
      </c>
      <c r="E114" s="21">
        <f>INDEX(Data[],MATCH($A114,Data[Dist],0),MATCH(E$6,Data[#Headers],0))</f>
        <v>314033</v>
      </c>
      <c r="F114" s="21">
        <f>INDEX(Data[],MATCH($A114,Data[Dist],0),MATCH(F$6,Data[#Headers],0))</f>
        <v>314031</v>
      </c>
      <c r="G114" s="21">
        <f>INDEX(Data[],MATCH($A114,Data[Dist],0),MATCH(G$6,Data[#Headers],0))</f>
        <v>2832737</v>
      </c>
      <c r="H114" s="21">
        <f>INDEX(Data[],MATCH($A114,Data[Dist],0),MATCH(H$6,Data[#Headers],0))-G114</f>
        <v>314031</v>
      </c>
      <c r="I114" s="24"/>
      <c r="J114" s="21">
        <f>INDEX(Notes!$I$2:$N$11,MATCH(Notes!$B$2,Notes!$I$2:$I$11,0),4)*$C114</f>
        <v>1262572</v>
      </c>
      <c r="K114" s="21">
        <f>INDEX(Notes!$I$2:$N$11,MATCH(Notes!$B$2,Notes!$I$2:$I$11,0),5)*$D114</f>
        <v>628066</v>
      </c>
      <c r="L114" s="21">
        <f>INDEX(Notes!$I$2:$N$11,MATCH(Notes!$B$2,Notes!$I$2:$I$11,0),6)*$E114</f>
        <v>942099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314033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1066959</v>
      </c>
      <c r="E115" s="21">
        <f>INDEX(Data[],MATCH($A115,Data[Dist],0),MATCH(E$6,Data[#Headers],0))</f>
        <v>1066959</v>
      </c>
      <c r="F115" s="21">
        <f>INDEX(Data[],MATCH($A115,Data[Dist],0),MATCH(F$6,Data[#Headers],0))</f>
        <v>1066959</v>
      </c>
      <c r="G115" s="21">
        <f>INDEX(Data[],MATCH($A115,Data[Dist],0),MATCH(G$6,Data[#Headers],0))</f>
        <v>9625123</v>
      </c>
      <c r="H115" s="21">
        <f>INDEX(Data[],MATCH($A115,Data[Dist],0),MATCH(H$6,Data[#Headers],0))-G115</f>
        <v>1066959</v>
      </c>
      <c r="I115" s="24"/>
      <c r="J115" s="21">
        <f>INDEX(Notes!$I$2:$N$11,MATCH(Notes!$B$2,Notes!$I$2:$I$11,0),4)*$C115</f>
        <v>4290328</v>
      </c>
      <c r="K115" s="21">
        <f>INDEX(Notes!$I$2:$N$11,MATCH(Notes!$B$2,Notes!$I$2:$I$11,0),5)*$D115</f>
        <v>2133918</v>
      </c>
      <c r="L115" s="21">
        <f>INDEX(Notes!$I$2:$N$11,MATCH(Notes!$B$2,Notes!$I$2:$I$11,0),6)*$E115</f>
        <v>3200877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1066959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823841</v>
      </c>
      <c r="E116" s="21">
        <f>INDEX(Data[],MATCH($A116,Data[Dist],0),MATCH(E$6,Data[#Headers],0))</f>
        <v>823842</v>
      </c>
      <c r="F116" s="21">
        <f>INDEX(Data[],MATCH($A116,Data[Dist],0),MATCH(F$6,Data[#Headers],0))</f>
        <v>823840</v>
      </c>
      <c r="G116" s="21">
        <f>INDEX(Data[],MATCH($A116,Data[Dist],0),MATCH(G$6,Data[#Headers],0))</f>
        <v>7430064</v>
      </c>
      <c r="H116" s="21">
        <f>INDEX(Data[],MATCH($A116,Data[Dist],0),MATCH(H$6,Data[#Headers],0))-G116</f>
        <v>823840</v>
      </c>
      <c r="I116" s="24"/>
      <c r="J116" s="21">
        <f>INDEX(Notes!$I$2:$N$11,MATCH(Notes!$B$2,Notes!$I$2:$I$11,0),4)*$C116</f>
        <v>3310856</v>
      </c>
      <c r="K116" s="21">
        <f>INDEX(Notes!$I$2:$N$11,MATCH(Notes!$B$2,Notes!$I$2:$I$11,0),5)*$D116</f>
        <v>1647682</v>
      </c>
      <c r="L116" s="21">
        <f>INDEX(Notes!$I$2:$N$11,MATCH(Notes!$B$2,Notes!$I$2:$I$11,0),6)*$E116</f>
        <v>2471526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823842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3025608</v>
      </c>
      <c r="E117" s="21">
        <f>INDEX(Data[],MATCH($A117,Data[Dist],0),MATCH(E$6,Data[#Headers],0))</f>
        <v>3025608</v>
      </c>
      <c r="F117" s="21">
        <f>INDEX(Data[],MATCH($A117,Data[Dist],0),MATCH(F$6,Data[#Headers],0))</f>
        <v>3025608</v>
      </c>
      <c r="G117" s="21">
        <f>INDEX(Data[],MATCH($A117,Data[Dist],0),MATCH(G$6,Data[#Headers],0))</f>
        <v>27282508</v>
      </c>
      <c r="H117" s="21">
        <f>INDEX(Data[],MATCH($A117,Data[Dist],0),MATCH(H$6,Data[#Headers],0))-G117</f>
        <v>3025608</v>
      </c>
      <c r="I117" s="24"/>
      <c r="J117" s="21">
        <f>INDEX(Notes!$I$2:$N$11,MATCH(Notes!$B$2,Notes!$I$2:$I$11,0),4)*$C117</f>
        <v>12154468</v>
      </c>
      <c r="K117" s="21">
        <f>INDEX(Notes!$I$2:$N$11,MATCH(Notes!$B$2,Notes!$I$2:$I$11,0),5)*$D117</f>
        <v>6051216</v>
      </c>
      <c r="L117" s="21">
        <f>INDEX(Notes!$I$2:$N$11,MATCH(Notes!$B$2,Notes!$I$2:$I$11,0),6)*$E117</f>
        <v>9076824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3025608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1697511</v>
      </c>
      <c r="E118" s="21">
        <f>INDEX(Data[],MATCH($A118,Data[Dist],0),MATCH(E$6,Data[#Headers],0))</f>
        <v>1697510</v>
      </c>
      <c r="F118" s="21">
        <f>INDEX(Data[],MATCH($A118,Data[Dist],0),MATCH(F$6,Data[#Headers],0))</f>
        <v>1697511</v>
      </c>
      <c r="G118" s="21">
        <f>INDEX(Data[],MATCH($A118,Data[Dist],0),MATCH(G$6,Data[#Headers],0))</f>
        <v>15309220</v>
      </c>
      <c r="H118" s="21">
        <f>INDEX(Data[],MATCH($A118,Data[Dist],0),MATCH(H$6,Data[#Headers],0))-G118</f>
        <v>1697511</v>
      </c>
      <c r="I118" s="24"/>
      <c r="J118" s="21">
        <f>INDEX(Notes!$I$2:$N$11,MATCH(Notes!$B$2,Notes!$I$2:$I$11,0),4)*$C118</f>
        <v>6821668</v>
      </c>
      <c r="K118" s="21">
        <f>INDEX(Notes!$I$2:$N$11,MATCH(Notes!$B$2,Notes!$I$2:$I$11,0),5)*$D118</f>
        <v>3395022</v>
      </c>
      <c r="L118" s="21">
        <f>INDEX(Notes!$I$2:$N$11,MATCH(Notes!$B$2,Notes!$I$2:$I$11,0),6)*$E118</f>
        <v>5092530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1697510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353304</v>
      </c>
      <c r="E119" s="21">
        <f>INDEX(Data[],MATCH($A119,Data[Dist],0),MATCH(E$6,Data[#Headers],0))</f>
        <v>353305</v>
      </c>
      <c r="F119" s="21">
        <f>INDEX(Data[],MATCH($A119,Data[Dist],0),MATCH(F$6,Data[#Headers],0))</f>
        <v>353303</v>
      </c>
      <c r="G119" s="21">
        <f>INDEX(Data[],MATCH($A119,Data[Dist],0),MATCH(G$6,Data[#Headers],0))</f>
        <v>3186427</v>
      </c>
      <c r="H119" s="21">
        <f>INDEX(Data[],MATCH($A119,Data[Dist],0),MATCH(H$6,Data[#Headers],0))-G119</f>
        <v>353303</v>
      </c>
      <c r="I119" s="24"/>
      <c r="J119" s="21">
        <f>INDEX(Notes!$I$2:$N$11,MATCH(Notes!$B$2,Notes!$I$2:$I$11,0),4)*$C119</f>
        <v>1419904</v>
      </c>
      <c r="K119" s="21">
        <f>INDEX(Notes!$I$2:$N$11,MATCH(Notes!$B$2,Notes!$I$2:$I$11,0),5)*$D119</f>
        <v>706608</v>
      </c>
      <c r="L119" s="21">
        <f>INDEX(Notes!$I$2:$N$11,MATCH(Notes!$B$2,Notes!$I$2:$I$11,0),6)*$E119</f>
        <v>1059915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353305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319118</v>
      </c>
      <c r="E120" s="21">
        <f>INDEX(Data[],MATCH($A120,Data[Dist],0),MATCH(E$6,Data[#Headers],0))</f>
        <v>319118</v>
      </c>
      <c r="F120" s="21">
        <f>INDEX(Data[],MATCH($A120,Data[Dist],0),MATCH(F$6,Data[#Headers],0))</f>
        <v>319119</v>
      </c>
      <c r="G120" s="21">
        <f>INDEX(Data[],MATCH($A120,Data[Dist],0),MATCH(G$6,Data[#Headers],0))</f>
        <v>2879214</v>
      </c>
      <c r="H120" s="21">
        <f>INDEX(Data[],MATCH($A120,Data[Dist],0),MATCH(H$6,Data[#Headers],0))-G120</f>
        <v>319119</v>
      </c>
      <c r="I120" s="24"/>
      <c r="J120" s="21">
        <f>INDEX(Notes!$I$2:$N$11,MATCH(Notes!$B$2,Notes!$I$2:$I$11,0),4)*$C120</f>
        <v>1283624</v>
      </c>
      <c r="K120" s="21">
        <f>INDEX(Notes!$I$2:$N$11,MATCH(Notes!$B$2,Notes!$I$2:$I$11,0),5)*$D120</f>
        <v>638236</v>
      </c>
      <c r="L120" s="21">
        <f>INDEX(Notes!$I$2:$N$11,MATCH(Notes!$B$2,Notes!$I$2:$I$11,0),6)*$E120</f>
        <v>957354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319118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508326</v>
      </c>
      <c r="E121" s="21">
        <f>INDEX(Data[],MATCH($A121,Data[Dist],0),MATCH(E$6,Data[#Headers],0))</f>
        <v>508326</v>
      </c>
      <c r="F121" s="21">
        <f>INDEX(Data[],MATCH($A121,Data[Dist],0),MATCH(F$6,Data[#Headers],0))</f>
        <v>508325</v>
      </c>
      <c r="G121" s="21">
        <f>INDEX(Data[],MATCH($A121,Data[Dist],0),MATCH(G$6,Data[#Headers],0))</f>
        <v>4587466</v>
      </c>
      <c r="H121" s="21">
        <f>INDEX(Data[],MATCH($A121,Data[Dist],0),MATCH(H$6,Data[#Headers],0))-G121</f>
        <v>508325</v>
      </c>
      <c r="I121" s="24"/>
      <c r="J121" s="21">
        <f>INDEX(Notes!$I$2:$N$11,MATCH(Notes!$B$2,Notes!$I$2:$I$11,0),4)*$C121</f>
        <v>2045836</v>
      </c>
      <c r="K121" s="21">
        <f>INDEX(Notes!$I$2:$N$11,MATCH(Notes!$B$2,Notes!$I$2:$I$11,0),5)*$D121</f>
        <v>1016652</v>
      </c>
      <c r="L121" s="21">
        <f>INDEX(Notes!$I$2:$N$11,MATCH(Notes!$B$2,Notes!$I$2:$I$11,0),6)*$E121</f>
        <v>1524978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508326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292713</v>
      </c>
      <c r="E122" s="21">
        <f>INDEX(Data[],MATCH($A122,Data[Dist],0),MATCH(E$6,Data[#Headers],0))</f>
        <v>292713</v>
      </c>
      <c r="F122" s="21">
        <f>INDEX(Data[],MATCH($A122,Data[Dist],0),MATCH(F$6,Data[#Headers],0))</f>
        <v>292713</v>
      </c>
      <c r="G122" s="21">
        <f>INDEX(Data[],MATCH($A122,Data[Dist],0),MATCH(G$6,Data[#Headers],0))</f>
        <v>2640701</v>
      </c>
      <c r="H122" s="21">
        <f>INDEX(Data[],MATCH($A122,Data[Dist],0),MATCH(H$6,Data[#Headers],0))-G122</f>
        <v>292713</v>
      </c>
      <c r="I122" s="24"/>
      <c r="J122" s="21">
        <f>INDEX(Notes!$I$2:$N$11,MATCH(Notes!$B$2,Notes!$I$2:$I$11,0),4)*$C122</f>
        <v>1177136</v>
      </c>
      <c r="K122" s="21">
        <f>INDEX(Notes!$I$2:$N$11,MATCH(Notes!$B$2,Notes!$I$2:$I$11,0),5)*$D122</f>
        <v>585426</v>
      </c>
      <c r="L122" s="21">
        <f>INDEX(Notes!$I$2:$N$11,MATCH(Notes!$B$2,Notes!$I$2:$I$11,0),6)*$E122</f>
        <v>878139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292713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1120417</v>
      </c>
      <c r="E123" s="21">
        <f>INDEX(Data[],MATCH($A123,Data[Dist],0),MATCH(E$6,Data[#Headers],0))</f>
        <v>1120417</v>
      </c>
      <c r="F123" s="21">
        <f>INDEX(Data[],MATCH($A123,Data[Dist],0),MATCH(F$6,Data[#Headers],0))</f>
        <v>1120416</v>
      </c>
      <c r="G123" s="21">
        <f>INDEX(Data[],MATCH($A123,Data[Dist],0),MATCH(G$6,Data[#Headers],0))</f>
        <v>10107933</v>
      </c>
      <c r="H123" s="21">
        <f>INDEX(Data[],MATCH($A123,Data[Dist],0),MATCH(H$6,Data[#Headers],0))-G123</f>
        <v>1120416</v>
      </c>
      <c r="I123" s="24"/>
      <c r="J123" s="21">
        <f>INDEX(Notes!$I$2:$N$11,MATCH(Notes!$B$2,Notes!$I$2:$I$11,0),4)*$C123</f>
        <v>4505848</v>
      </c>
      <c r="K123" s="21">
        <f>INDEX(Notes!$I$2:$N$11,MATCH(Notes!$B$2,Notes!$I$2:$I$11,0),5)*$D123</f>
        <v>2240834</v>
      </c>
      <c r="L123" s="21">
        <f>INDEX(Notes!$I$2:$N$11,MATCH(Notes!$B$2,Notes!$I$2:$I$11,0),6)*$E123</f>
        <v>3361251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1120417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115381</v>
      </c>
      <c r="E124" s="21">
        <f>INDEX(Data[],MATCH($A124,Data[Dist],0),MATCH(E$6,Data[#Headers],0))</f>
        <v>115381</v>
      </c>
      <c r="F124" s="21">
        <f>INDEX(Data[],MATCH($A124,Data[Dist],0),MATCH(F$6,Data[#Headers],0))</f>
        <v>115382</v>
      </c>
      <c r="G124" s="21">
        <f>INDEX(Data[],MATCH($A124,Data[Dist],0),MATCH(G$6,Data[#Headers],0))</f>
        <v>1040833</v>
      </c>
      <c r="H124" s="21">
        <f>INDEX(Data[],MATCH($A124,Data[Dist],0),MATCH(H$6,Data[#Headers],0))-G124</f>
        <v>115382</v>
      </c>
      <c r="I124" s="24"/>
      <c r="J124" s="21">
        <f>INDEX(Notes!$I$2:$N$11,MATCH(Notes!$B$2,Notes!$I$2:$I$11,0),4)*$C124</f>
        <v>463928</v>
      </c>
      <c r="K124" s="21">
        <f>INDEX(Notes!$I$2:$N$11,MATCH(Notes!$B$2,Notes!$I$2:$I$11,0),5)*$D124</f>
        <v>230762</v>
      </c>
      <c r="L124" s="21">
        <f>INDEX(Notes!$I$2:$N$11,MATCH(Notes!$B$2,Notes!$I$2:$I$11,0),6)*$E124</f>
        <v>346143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115381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460863</v>
      </c>
      <c r="E125" s="21">
        <f>INDEX(Data[],MATCH($A125,Data[Dist],0),MATCH(E$6,Data[#Headers],0))</f>
        <v>460863</v>
      </c>
      <c r="F125" s="21">
        <f>INDEX(Data[],MATCH($A125,Data[Dist],0),MATCH(F$6,Data[#Headers],0))</f>
        <v>460861</v>
      </c>
      <c r="G125" s="21">
        <f>INDEX(Data[],MATCH($A125,Data[Dist],0),MATCH(G$6,Data[#Headers],0))</f>
        <v>4157123</v>
      </c>
      <c r="H125" s="21">
        <f>INDEX(Data[],MATCH($A125,Data[Dist],0),MATCH(H$6,Data[#Headers],0))-G125</f>
        <v>460861</v>
      </c>
      <c r="I125" s="24"/>
      <c r="J125" s="21">
        <f>INDEX(Notes!$I$2:$N$11,MATCH(Notes!$B$2,Notes!$I$2:$I$11,0),4)*$C125</f>
        <v>1852808</v>
      </c>
      <c r="K125" s="21">
        <f>INDEX(Notes!$I$2:$N$11,MATCH(Notes!$B$2,Notes!$I$2:$I$11,0),5)*$D125</f>
        <v>921726</v>
      </c>
      <c r="L125" s="21">
        <f>INDEX(Notes!$I$2:$N$11,MATCH(Notes!$B$2,Notes!$I$2:$I$11,0),6)*$E125</f>
        <v>1382589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460863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1425680</v>
      </c>
      <c r="E126" s="21">
        <f>INDEX(Data[],MATCH($A126,Data[Dist],0),MATCH(E$6,Data[#Headers],0))</f>
        <v>1425680</v>
      </c>
      <c r="F126" s="21">
        <f>INDEX(Data[],MATCH($A126,Data[Dist],0),MATCH(F$6,Data[#Headers],0))</f>
        <v>1425678</v>
      </c>
      <c r="G126" s="21">
        <f>INDEX(Data[],MATCH($A126,Data[Dist],0),MATCH(G$6,Data[#Headers],0))</f>
        <v>12859456</v>
      </c>
      <c r="H126" s="21">
        <f>INDEX(Data[],MATCH($A126,Data[Dist],0),MATCH(H$6,Data[#Headers],0))-G126</f>
        <v>1425678</v>
      </c>
      <c r="I126" s="24"/>
      <c r="J126" s="21">
        <f>INDEX(Notes!$I$2:$N$11,MATCH(Notes!$B$2,Notes!$I$2:$I$11,0),4)*$C126</f>
        <v>5731056</v>
      </c>
      <c r="K126" s="21">
        <f>INDEX(Notes!$I$2:$N$11,MATCH(Notes!$B$2,Notes!$I$2:$I$11,0),5)*$D126</f>
        <v>2851360</v>
      </c>
      <c r="L126" s="21">
        <f>INDEX(Notes!$I$2:$N$11,MATCH(Notes!$B$2,Notes!$I$2:$I$11,0),6)*$E126</f>
        <v>4277040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1425680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238125</v>
      </c>
      <c r="E127" s="21">
        <f>INDEX(Data[],MATCH($A127,Data[Dist],0),MATCH(E$6,Data[#Headers],0))</f>
        <v>238124</v>
      </c>
      <c r="F127" s="21">
        <f>INDEX(Data[],MATCH($A127,Data[Dist],0),MATCH(F$6,Data[#Headers],0))</f>
        <v>238125</v>
      </c>
      <c r="G127" s="21">
        <f>INDEX(Data[],MATCH($A127,Data[Dist],0),MATCH(G$6,Data[#Headers],0))</f>
        <v>2147882</v>
      </c>
      <c r="H127" s="21">
        <f>INDEX(Data[],MATCH($A127,Data[Dist],0),MATCH(H$6,Data[#Headers],0))-G127</f>
        <v>238125</v>
      </c>
      <c r="I127" s="24"/>
      <c r="J127" s="21">
        <f>INDEX(Notes!$I$2:$N$11,MATCH(Notes!$B$2,Notes!$I$2:$I$11,0),4)*$C127</f>
        <v>957260</v>
      </c>
      <c r="K127" s="21">
        <f>INDEX(Notes!$I$2:$N$11,MATCH(Notes!$B$2,Notes!$I$2:$I$11,0),5)*$D127</f>
        <v>476250</v>
      </c>
      <c r="L127" s="21">
        <f>INDEX(Notes!$I$2:$N$11,MATCH(Notes!$B$2,Notes!$I$2:$I$11,0),6)*$E127</f>
        <v>714372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238124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241142</v>
      </c>
      <c r="E128" s="21">
        <f>INDEX(Data[],MATCH($A128,Data[Dist],0),MATCH(E$6,Data[#Headers],0))</f>
        <v>241142</v>
      </c>
      <c r="F128" s="21">
        <f>INDEX(Data[],MATCH($A128,Data[Dist],0),MATCH(F$6,Data[#Headers],0))</f>
        <v>241143</v>
      </c>
      <c r="G128" s="21">
        <f>INDEX(Data[],MATCH($A128,Data[Dist],0),MATCH(G$6,Data[#Headers],0))</f>
        <v>2175998</v>
      </c>
      <c r="H128" s="21">
        <f>INDEX(Data[],MATCH($A128,Data[Dist],0),MATCH(H$6,Data[#Headers],0))-G128</f>
        <v>241143</v>
      </c>
      <c r="I128" s="24"/>
      <c r="J128" s="21">
        <f>INDEX(Notes!$I$2:$N$11,MATCH(Notes!$B$2,Notes!$I$2:$I$11,0),4)*$C128</f>
        <v>970288</v>
      </c>
      <c r="K128" s="21">
        <f>INDEX(Notes!$I$2:$N$11,MATCH(Notes!$B$2,Notes!$I$2:$I$11,0),5)*$D128</f>
        <v>482284</v>
      </c>
      <c r="L128" s="21">
        <f>INDEX(Notes!$I$2:$N$11,MATCH(Notes!$B$2,Notes!$I$2:$I$11,0),6)*$E128</f>
        <v>723426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241142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531088</v>
      </c>
      <c r="E129" s="21">
        <f>INDEX(Data[],MATCH($A129,Data[Dist],0),MATCH(E$6,Data[#Headers],0))</f>
        <v>531088</v>
      </c>
      <c r="F129" s="21">
        <f>INDEX(Data[],MATCH($A129,Data[Dist],0),MATCH(F$6,Data[#Headers],0))</f>
        <v>531088</v>
      </c>
      <c r="G129" s="21">
        <f>INDEX(Data[],MATCH($A129,Data[Dist],0),MATCH(G$6,Data[#Headers],0))</f>
        <v>4789448</v>
      </c>
      <c r="H129" s="21">
        <f>INDEX(Data[],MATCH($A129,Data[Dist],0),MATCH(H$6,Data[#Headers],0))-G129</f>
        <v>531088</v>
      </c>
      <c r="I129" s="24"/>
      <c r="J129" s="21">
        <f>INDEX(Notes!$I$2:$N$11,MATCH(Notes!$B$2,Notes!$I$2:$I$11,0),4)*$C129</f>
        <v>2134008</v>
      </c>
      <c r="K129" s="21">
        <f>INDEX(Notes!$I$2:$N$11,MATCH(Notes!$B$2,Notes!$I$2:$I$11,0),5)*$D129</f>
        <v>1062176</v>
      </c>
      <c r="L129" s="21">
        <f>INDEX(Notes!$I$2:$N$11,MATCH(Notes!$B$2,Notes!$I$2:$I$11,0),6)*$E129</f>
        <v>1593264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531088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209868</v>
      </c>
      <c r="E130" s="21">
        <f>INDEX(Data[],MATCH($A130,Data[Dist],0),MATCH(E$6,Data[#Headers],0))</f>
        <v>209869</v>
      </c>
      <c r="F130" s="21">
        <f>INDEX(Data[],MATCH($A130,Data[Dist],0),MATCH(F$6,Data[#Headers],0))</f>
        <v>209867</v>
      </c>
      <c r="G130" s="21">
        <f>INDEX(Data[],MATCH($A130,Data[Dist],0),MATCH(G$6,Data[#Headers],0))</f>
        <v>1892607</v>
      </c>
      <c r="H130" s="21">
        <f>INDEX(Data[],MATCH($A130,Data[Dist],0),MATCH(H$6,Data[#Headers],0))-G130</f>
        <v>209867</v>
      </c>
      <c r="I130" s="24"/>
      <c r="J130" s="21">
        <f>INDEX(Notes!$I$2:$N$11,MATCH(Notes!$B$2,Notes!$I$2:$I$11,0),4)*$C130</f>
        <v>843264</v>
      </c>
      <c r="K130" s="21">
        <f>INDEX(Notes!$I$2:$N$11,MATCH(Notes!$B$2,Notes!$I$2:$I$11,0),5)*$D130</f>
        <v>419736</v>
      </c>
      <c r="L130" s="21">
        <f>INDEX(Notes!$I$2:$N$11,MATCH(Notes!$B$2,Notes!$I$2:$I$11,0),6)*$E130</f>
        <v>629607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209869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1202586</v>
      </c>
      <c r="E131" s="21">
        <f>INDEX(Data[],MATCH($A131,Data[Dist],0),MATCH(E$6,Data[#Headers],0))</f>
        <v>1202586</v>
      </c>
      <c r="F131" s="21">
        <f>INDEX(Data[],MATCH($A131,Data[Dist],0),MATCH(F$6,Data[#Headers],0))</f>
        <v>1202584</v>
      </c>
      <c r="G131" s="21">
        <f>INDEX(Data[],MATCH($A131,Data[Dist],0),MATCH(G$6,Data[#Headers],0))</f>
        <v>10846106</v>
      </c>
      <c r="H131" s="21">
        <f>INDEX(Data[],MATCH($A131,Data[Dist],0),MATCH(H$6,Data[#Headers],0))-G131</f>
        <v>1202584</v>
      </c>
      <c r="I131" s="24"/>
      <c r="J131" s="21">
        <f>INDEX(Notes!$I$2:$N$11,MATCH(Notes!$B$2,Notes!$I$2:$I$11,0),4)*$C131</f>
        <v>4833176</v>
      </c>
      <c r="K131" s="21">
        <f>INDEX(Notes!$I$2:$N$11,MATCH(Notes!$B$2,Notes!$I$2:$I$11,0),5)*$D131</f>
        <v>2405172</v>
      </c>
      <c r="L131" s="21">
        <f>INDEX(Notes!$I$2:$N$11,MATCH(Notes!$B$2,Notes!$I$2:$I$11,0),6)*$E131</f>
        <v>3607758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1202586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321082</v>
      </c>
      <c r="E132" s="21">
        <f>INDEX(Data[],MATCH($A132,Data[Dist],0),MATCH(E$6,Data[#Headers],0))</f>
        <v>321083</v>
      </c>
      <c r="F132" s="21">
        <f>INDEX(Data[],MATCH($A132,Data[Dist],0),MATCH(F$6,Data[#Headers],0))</f>
        <v>321081</v>
      </c>
      <c r="G132" s="21">
        <f>INDEX(Data[],MATCH($A132,Data[Dist],0),MATCH(G$6,Data[#Headers],0))</f>
        <v>2896481</v>
      </c>
      <c r="H132" s="21">
        <f>INDEX(Data[],MATCH($A132,Data[Dist],0),MATCH(H$6,Data[#Headers],0))-G132</f>
        <v>321081</v>
      </c>
      <c r="I132" s="24"/>
      <c r="J132" s="21">
        <f>INDEX(Notes!$I$2:$N$11,MATCH(Notes!$B$2,Notes!$I$2:$I$11,0),4)*$C132</f>
        <v>1291068</v>
      </c>
      <c r="K132" s="21">
        <f>INDEX(Notes!$I$2:$N$11,MATCH(Notes!$B$2,Notes!$I$2:$I$11,0),5)*$D132</f>
        <v>642164</v>
      </c>
      <c r="L132" s="21">
        <f>INDEX(Notes!$I$2:$N$11,MATCH(Notes!$B$2,Notes!$I$2:$I$11,0),6)*$E132</f>
        <v>963249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321083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558404</v>
      </c>
      <c r="E133" s="21">
        <f>INDEX(Data[],MATCH($A133,Data[Dist],0),MATCH(E$6,Data[#Headers],0))</f>
        <v>558403</v>
      </c>
      <c r="F133" s="21">
        <f>INDEX(Data[],MATCH($A133,Data[Dist],0),MATCH(F$6,Data[#Headers],0))</f>
        <v>558404</v>
      </c>
      <c r="G133" s="21">
        <f>INDEX(Data[],MATCH($A133,Data[Dist],0),MATCH(G$6,Data[#Headers],0))</f>
        <v>5035985</v>
      </c>
      <c r="H133" s="21">
        <f>INDEX(Data[],MATCH($A133,Data[Dist],0),MATCH(H$6,Data[#Headers],0))-G133</f>
        <v>558404</v>
      </c>
      <c r="I133" s="24"/>
      <c r="J133" s="21">
        <f>INDEX(Notes!$I$2:$N$11,MATCH(Notes!$B$2,Notes!$I$2:$I$11,0),4)*$C133</f>
        <v>2243968</v>
      </c>
      <c r="K133" s="21">
        <f>INDEX(Notes!$I$2:$N$11,MATCH(Notes!$B$2,Notes!$I$2:$I$11,0),5)*$D133</f>
        <v>1116808</v>
      </c>
      <c r="L133" s="21">
        <f>INDEX(Notes!$I$2:$N$11,MATCH(Notes!$B$2,Notes!$I$2:$I$11,0),6)*$E133</f>
        <v>1675209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558403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325906</v>
      </c>
      <c r="E134" s="21">
        <f>INDEX(Data[],MATCH($A134,Data[Dist],0),MATCH(E$6,Data[#Headers],0))</f>
        <v>325907</v>
      </c>
      <c r="F134" s="21">
        <f>INDEX(Data[],MATCH($A134,Data[Dist],0),MATCH(F$6,Data[#Headers],0))</f>
        <v>325905</v>
      </c>
      <c r="G134" s="21">
        <f>INDEX(Data[],MATCH($A134,Data[Dist],0),MATCH(G$6,Data[#Headers],0))</f>
        <v>2939061</v>
      </c>
      <c r="H134" s="21">
        <f>INDEX(Data[],MATCH($A134,Data[Dist],0),MATCH(H$6,Data[#Headers],0))-G134</f>
        <v>325905</v>
      </c>
      <c r="I134" s="24"/>
      <c r="J134" s="21">
        <f>INDEX(Notes!$I$2:$N$11,MATCH(Notes!$B$2,Notes!$I$2:$I$11,0),4)*$C134</f>
        <v>1309528</v>
      </c>
      <c r="K134" s="21">
        <f>INDEX(Notes!$I$2:$N$11,MATCH(Notes!$B$2,Notes!$I$2:$I$11,0),5)*$D134</f>
        <v>651812</v>
      </c>
      <c r="L134" s="21">
        <f>INDEX(Notes!$I$2:$N$11,MATCH(Notes!$B$2,Notes!$I$2:$I$11,0),6)*$E134</f>
        <v>977721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325907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439051</v>
      </c>
      <c r="E135" s="21">
        <f>INDEX(Data[],MATCH($A135,Data[Dist],0),MATCH(E$6,Data[#Headers],0))</f>
        <v>439051</v>
      </c>
      <c r="F135" s="21">
        <f>INDEX(Data[],MATCH($A135,Data[Dist],0),MATCH(F$6,Data[#Headers],0))</f>
        <v>439050</v>
      </c>
      <c r="G135" s="21">
        <f>INDEX(Data[],MATCH($A135,Data[Dist],0),MATCH(G$6,Data[#Headers],0))</f>
        <v>3961155</v>
      </c>
      <c r="H135" s="21">
        <f>INDEX(Data[],MATCH($A135,Data[Dist],0),MATCH(H$6,Data[#Headers],0))-G135</f>
        <v>439050</v>
      </c>
      <c r="I135" s="24"/>
      <c r="J135" s="21">
        <f>INDEX(Notes!$I$2:$N$11,MATCH(Notes!$B$2,Notes!$I$2:$I$11,0),4)*$C135</f>
        <v>1765900</v>
      </c>
      <c r="K135" s="21">
        <f>INDEX(Notes!$I$2:$N$11,MATCH(Notes!$B$2,Notes!$I$2:$I$11,0),5)*$D135</f>
        <v>878102</v>
      </c>
      <c r="L135" s="21">
        <f>INDEX(Notes!$I$2:$N$11,MATCH(Notes!$B$2,Notes!$I$2:$I$11,0),6)*$E135</f>
        <v>1317153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439051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236399</v>
      </c>
      <c r="E136" s="21">
        <f>INDEX(Data[],MATCH($A136,Data[Dist],0),MATCH(E$6,Data[#Headers],0))</f>
        <v>236399</v>
      </c>
      <c r="F136" s="21">
        <f>INDEX(Data[],MATCH($A136,Data[Dist],0),MATCH(F$6,Data[#Headers],0))</f>
        <v>236397</v>
      </c>
      <c r="G136" s="21">
        <f>INDEX(Data[],MATCH($A136,Data[Dist],0),MATCH(G$6,Data[#Headers],0))</f>
        <v>2132275</v>
      </c>
      <c r="H136" s="21">
        <f>INDEX(Data[],MATCH($A136,Data[Dist],0),MATCH(H$6,Data[#Headers],0))-G136</f>
        <v>236397</v>
      </c>
      <c r="I136" s="24"/>
      <c r="J136" s="21">
        <f>INDEX(Notes!$I$2:$N$11,MATCH(Notes!$B$2,Notes!$I$2:$I$11,0),4)*$C136</f>
        <v>950280</v>
      </c>
      <c r="K136" s="21">
        <f>INDEX(Notes!$I$2:$N$11,MATCH(Notes!$B$2,Notes!$I$2:$I$11,0),5)*$D136</f>
        <v>472798</v>
      </c>
      <c r="L136" s="21">
        <f>INDEX(Notes!$I$2:$N$11,MATCH(Notes!$B$2,Notes!$I$2:$I$11,0),6)*$E136</f>
        <v>709197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236399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INDEX($A$7:$H$331,MATCH($S136,$A$7:$A$331,0),5)-Q136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111757</v>
      </c>
      <c r="E137" s="21">
        <f>INDEX(Data[],MATCH($A137,Data[Dist],0),MATCH(E$6,Data[#Headers],0))</f>
        <v>111757</v>
      </c>
      <c r="F137" s="21">
        <f>INDEX(Data[],MATCH($A137,Data[Dist],0),MATCH(F$6,Data[#Headers],0))</f>
        <v>111757</v>
      </c>
      <c r="G137" s="21">
        <f>INDEX(Data[],MATCH($A137,Data[Dist],0),MATCH(G$6,Data[#Headers],0))</f>
        <v>1008897</v>
      </c>
      <c r="H137" s="21">
        <f>INDEX(Data[],MATCH($A137,Data[Dist],0),MATCH(H$6,Data[#Headers],0))-G137</f>
        <v>111757</v>
      </c>
      <c r="I137" s="24"/>
      <c r="J137" s="21">
        <f>INDEX(Notes!$I$2:$N$11,MATCH(Notes!$B$2,Notes!$I$2:$I$11,0),4)*$C137</f>
        <v>450112</v>
      </c>
      <c r="K137" s="21">
        <f>INDEX(Notes!$I$2:$N$11,MATCH(Notes!$B$2,Notes!$I$2:$I$11,0),5)*$D137</f>
        <v>223514</v>
      </c>
      <c r="L137" s="21">
        <f>INDEX(Notes!$I$2:$N$11,MATCH(Notes!$B$2,Notes!$I$2:$I$11,0),6)*$E137</f>
        <v>335271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111757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917939</v>
      </c>
      <c r="E138" s="21">
        <f>INDEX(Data[],MATCH($A138,Data[Dist],0),MATCH(E$6,Data[#Headers],0))</f>
        <v>917938</v>
      </c>
      <c r="F138" s="21">
        <f>INDEX(Data[],MATCH($A138,Data[Dist],0),MATCH(F$6,Data[#Headers],0))</f>
        <v>917939</v>
      </c>
      <c r="G138" s="21">
        <f>INDEX(Data[],MATCH($A138,Data[Dist],0),MATCH(G$6,Data[#Headers],0))</f>
        <v>8277984</v>
      </c>
      <c r="H138" s="21">
        <f>INDEX(Data[],MATCH($A138,Data[Dist],0),MATCH(H$6,Data[#Headers],0))-G138</f>
        <v>917939</v>
      </c>
      <c r="I138" s="24"/>
      <c r="J138" s="21">
        <f>INDEX(Notes!$I$2:$N$11,MATCH(Notes!$B$2,Notes!$I$2:$I$11,0),4)*$C138</f>
        <v>3688292</v>
      </c>
      <c r="K138" s="21">
        <f>INDEX(Notes!$I$2:$N$11,MATCH(Notes!$B$2,Notes!$I$2:$I$11,0),5)*$D138</f>
        <v>1835878</v>
      </c>
      <c r="L138" s="21">
        <f>INDEX(Notes!$I$2:$N$11,MATCH(Notes!$B$2,Notes!$I$2:$I$11,0),6)*$E138</f>
        <v>2753814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917938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1035200</v>
      </c>
      <c r="E139" s="21">
        <f>INDEX(Data[],MATCH($A139,Data[Dist],0),MATCH(E$6,Data[#Headers],0))</f>
        <v>1035200</v>
      </c>
      <c r="F139" s="21">
        <f>INDEX(Data[],MATCH($A139,Data[Dist],0),MATCH(F$6,Data[#Headers],0))</f>
        <v>1035200</v>
      </c>
      <c r="G139" s="21">
        <f>INDEX(Data[],MATCH($A139,Data[Dist],0),MATCH(G$6,Data[#Headers],0))</f>
        <v>9337272</v>
      </c>
      <c r="H139" s="21">
        <f>INDEX(Data[],MATCH($A139,Data[Dist],0),MATCH(H$6,Data[#Headers],0))-G139</f>
        <v>1035200</v>
      </c>
      <c r="I139" s="24"/>
      <c r="J139" s="21">
        <f>INDEX(Notes!$I$2:$N$11,MATCH(Notes!$B$2,Notes!$I$2:$I$11,0),4)*$C139</f>
        <v>4161272</v>
      </c>
      <c r="K139" s="21">
        <f>INDEX(Notes!$I$2:$N$11,MATCH(Notes!$B$2,Notes!$I$2:$I$11,0),5)*$D139</f>
        <v>2070400</v>
      </c>
      <c r="L139" s="21">
        <f>INDEX(Notes!$I$2:$N$11,MATCH(Notes!$B$2,Notes!$I$2:$I$11,0),6)*$E139</f>
        <v>3105600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1035200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159770</v>
      </c>
      <c r="E140" s="21">
        <f>INDEX(Data[],MATCH($A140,Data[Dist],0),MATCH(E$6,Data[#Headers],0))</f>
        <v>159769</v>
      </c>
      <c r="F140" s="21">
        <f>INDEX(Data[],MATCH($A140,Data[Dist],0),MATCH(F$6,Data[#Headers],0))</f>
        <v>159770</v>
      </c>
      <c r="G140" s="21">
        <f>INDEX(Data[],MATCH($A140,Data[Dist],0),MATCH(G$6,Data[#Headers],0))</f>
        <v>1442471</v>
      </c>
      <c r="H140" s="21">
        <f>INDEX(Data[],MATCH($A140,Data[Dist],0),MATCH(H$6,Data[#Headers],0))-G140</f>
        <v>159770</v>
      </c>
      <c r="I140" s="24"/>
      <c r="J140" s="21">
        <f>INDEX(Notes!$I$2:$N$11,MATCH(Notes!$B$2,Notes!$I$2:$I$11,0),4)*$C140</f>
        <v>643624</v>
      </c>
      <c r="K140" s="21">
        <f>INDEX(Notes!$I$2:$N$11,MATCH(Notes!$B$2,Notes!$I$2:$I$11,0),5)*$D140</f>
        <v>319540</v>
      </c>
      <c r="L140" s="21">
        <f>INDEX(Notes!$I$2:$N$11,MATCH(Notes!$B$2,Notes!$I$2:$I$11,0),6)*$E140</f>
        <v>479307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159769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389111</v>
      </c>
      <c r="E141" s="21">
        <f>INDEX(Data[],MATCH($A141,Data[Dist],0),MATCH(E$6,Data[#Headers],0))</f>
        <v>389111</v>
      </c>
      <c r="F141" s="21">
        <f>INDEX(Data[],MATCH($A141,Data[Dist],0),MATCH(F$6,Data[#Headers],0))</f>
        <v>389109</v>
      </c>
      <c r="G141" s="21">
        <f>INDEX(Data[],MATCH($A141,Data[Dist],0),MATCH(G$6,Data[#Headers],0))</f>
        <v>3511623</v>
      </c>
      <c r="H141" s="21">
        <f>INDEX(Data[],MATCH($A141,Data[Dist],0),MATCH(H$6,Data[#Headers],0))-G141</f>
        <v>389109</v>
      </c>
      <c r="I141" s="24"/>
      <c r="J141" s="21">
        <f>INDEX(Notes!$I$2:$N$11,MATCH(Notes!$B$2,Notes!$I$2:$I$11,0),4)*$C141</f>
        <v>1566068</v>
      </c>
      <c r="K141" s="21">
        <f>INDEX(Notes!$I$2:$N$11,MATCH(Notes!$B$2,Notes!$I$2:$I$11,0),5)*$D141</f>
        <v>778222</v>
      </c>
      <c r="L141" s="21">
        <f>INDEX(Notes!$I$2:$N$11,MATCH(Notes!$B$2,Notes!$I$2:$I$11,0),6)*$E141</f>
        <v>1167333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389111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395025</v>
      </c>
      <c r="E142" s="21">
        <f>INDEX(Data[],MATCH($A142,Data[Dist],0),MATCH(E$6,Data[#Headers],0))</f>
        <v>395025</v>
      </c>
      <c r="F142" s="21">
        <f>INDEX(Data[],MATCH($A142,Data[Dist],0),MATCH(F$6,Data[#Headers],0))</f>
        <v>395025</v>
      </c>
      <c r="G142" s="21">
        <f>INDEX(Data[],MATCH($A142,Data[Dist],0),MATCH(G$6,Data[#Headers],0))</f>
        <v>3563641</v>
      </c>
      <c r="H142" s="21">
        <f>INDEX(Data[],MATCH($A142,Data[Dist],0),MATCH(H$6,Data[#Headers],0))-G142</f>
        <v>395025</v>
      </c>
      <c r="I142" s="24"/>
      <c r="J142" s="21">
        <f>INDEX(Notes!$I$2:$N$11,MATCH(Notes!$B$2,Notes!$I$2:$I$11,0),4)*$C142</f>
        <v>1588516</v>
      </c>
      <c r="K142" s="21">
        <f>INDEX(Notes!$I$2:$N$11,MATCH(Notes!$B$2,Notes!$I$2:$I$11,0),5)*$D142</f>
        <v>790050</v>
      </c>
      <c r="L142" s="21">
        <f>INDEX(Notes!$I$2:$N$11,MATCH(Notes!$B$2,Notes!$I$2:$I$11,0),6)*$E142</f>
        <v>1185075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395025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432245</v>
      </c>
      <c r="E143" s="21">
        <f>INDEX(Data[],MATCH($A143,Data[Dist],0),MATCH(E$6,Data[#Headers],0))</f>
        <v>432245</v>
      </c>
      <c r="F143" s="21">
        <f>INDEX(Data[],MATCH($A143,Data[Dist],0),MATCH(F$6,Data[#Headers],0))</f>
        <v>432244</v>
      </c>
      <c r="G143" s="21">
        <f>INDEX(Data[],MATCH($A143,Data[Dist],0),MATCH(G$6,Data[#Headers],0))</f>
        <v>3898905</v>
      </c>
      <c r="H143" s="21">
        <f>INDEX(Data[],MATCH($A143,Data[Dist],0),MATCH(H$6,Data[#Headers],0))-G143</f>
        <v>432244</v>
      </c>
      <c r="I143" s="24"/>
      <c r="J143" s="21">
        <f>INDEX(Notes!$I$2:$N$11,MATCH(Notes!$B$2,Notes!$I$2:$I$11,0),4)*$C143</f>
        <v>1737680</v>
      </c>
      <c r="K143" s="21">
        <f>INDEX(Notes!$I$2:$N$11,MATCH(Notes!$B$2,Notes!$I$2:$I$11,0),5)*$D143</f>
        <v>864490</v>
      </c>
      <c r="L143" s="21">
        <f>INDEX(Notes!$I$2:$N$11,MATCH(Notes!$B$2,Notes!$I$2:$I$11,0),6)*$E143</f>
        <v>1296735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432245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858740</v>
      </c>
      <c r="E144" s="21">
        <f>INDEX(Data[],MATCH($A144,Data[Dist],0),MATCH(E$6,Data[#Headers],0))</f>
        <v>858740</v>
      </c>
      <c r="F144" s="21">
        <f>INDEX(Data[],MATCH($A144,Data[Dist],0),MATCH(F$6,Data[#Headers],0))</f>
        <v>858738</v>
      </c>
      <c r="G144" s="21">
        <f>INDEX(Data[],MATCH($A144,Data[Dist],0),MATCH(G$6,Data[#Headers],0))</f>
        <v>7746092</v>
      </c>
      <c r="H144" s="21">
        <f>INDEX(Data[],MATCH($A144,Data[Dist],0),MATCH(H$6,Data[#Headers],0))-G144</f>
        <v>858738</v>
      </c>
      <c r="I144" s="24"/>
      <c r="J144" s="21">
        <f>INDEX(Notes!$I$2:$N$11,MATCH(Notes!$B$2,Notes!$I$2:$I$11,0),4)*$C144</f>
        <v>3452392</v>
      </c>
      <c r="K144" s="21">
        <f>INDEX(Notes!$I$2:$N$11,MATCH(Notes!$B$2,Notes!$I$2:$I$11,0),5)*$D144</f>
        <v>1717480</v>
      </c>
      <c r="L144" s="21">
        <f>INDEX(Notes!$I$2:$N$11,MATCH(Notes!$B$2,Notes!$I$2:$I$11,0),6)*$E144</f>
        <v>2576220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858740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245541</v>
      </c>
      <c r="E145" s="21">
        <f>INDEX(Data[],MATCH($A145,Data[Dist],0),MATCH(E$6,Data[#Headers],0))</f>
        <v>245541</v>
      </c>
      <c r="F145" s="21">
        <f>INDEX(Data[],MATCH($A145,Data[Dist],0),MATCH(F$6,Data[#Headers],0))</f>
        <v>245539</v>
      </c>
      <c r="G145" s="21">
        <f>INDEX(Data[],MATCH($A145,Data[Dist],0),MATCH(G$6,Data[#Headers],0))</f>
        <v>2216073</v>
      </c>
      <c r="H145" s="21">
        <f>INDEX(Data[],MATCH($A145,Data[Dist],0),MATCH(H$6,Data[#Headers],0))-G145</f>
        <v>245539</v>
      </c>
      <c r="I145" s="24"/>
      <c r="J145" s="21">
        <f>INDEX(Notes!$I$2:$N$11,MATCH(Notes!$B$2,Notes!$I$2:$I$11,0),4)*$C145</f>
        <v>988368</v>
      </c>
      <c r="K145" s="21">
        <f>INDEX(Notes!$I$2:$N$11,MATCH(Notes!$B$2,Notes!$I$2:$I$11,0),5)*$D145</f>
        <v>491082</v>
      </c>
      <c r="L145" s="21">
        <f>INDEX(Notes!$I$2:$N$11,MATCH(Notes!$B$2,Notes!$I$2:$I$11,0),6)*$E145</f>
        <v>736623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245541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699617</v>
      </c>
      <c r="E146" s="21">
        <f>INDEX(Data[],MATCH($A146,Data[Dist],0),MATCH(E$6,Data[#Headers],0))</f>
        <v>699616</v>
      </c>
      <c r="F146" s="21">
        <f>INDEX(Data[],MATCH($A146,Data[Dist],0),MATCH(F$6,Data[#Headers],0))</f>
        <v>699617</v>
      </c>
      <c r="G146" s="21">
        <f>INDEX(Data[],MATCH($A146,Data[Dist],0),MATCH(G$6,Data[#Headers],0))</f>
        <v>6308350</v>
      </c>
      <c r="H146" s="21">
        <f>INDEX(Data[],MATCH($A146,Data[Dist],0),MATCH(H$6,Data[#Headers],0))-G146</f>
        <v>699617</v>
      </c>
      <c r="I146" s="24"/>
      <c r="J146" s="21">
        <f>INDEX(Notes!$I$2:$N$11,MATCH(Notes!$B$2,Notes!$I$2:$I$11,0),4)*$C146</f>
        <v>2810268</v>
      </c>
      <c r="K146" s="21">
        <f>INDEX(Notes!$I$2:$N$11,MATCH(Notes!$B$2,Notes!$I$2:$I$11,0),5)*$D146</f>
        <v>1399234</v>
      </c>
      <c r="L146" s="21">
        <f>INDEX(Notes!$I$2:$N$11,MATCH(Notes!$B$2,Notes!$I$2:$I$11,0),6)*$E146</f>
        <v>2098848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699616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946548</v>
      </c>
      <c r="E147" s="21">
        <f>INDEX(Data[],MATCH($A147,Data[Dist],0),MATCH(E$6,Data[#Headers],0))</f>
        <v>946548</v>
      </c>
      <c r="F147" s="21">
        <f>INDEX(Data[],MATCH($A147,Data[Dist],0),MATCH(F$6,Data[#Headers],0))</f>
        <v>946547</v>
      </c>
      <c r="G147" s="21">
        <f>INDEX(Data[],MATCH($A147,Data[Dist],0),MATCH(G$6,Data[#Headers],0))</f>
        <v>8537164</v>
      </c>
      <c r="H147" s="21">
        <f>INDEX(Data[],MATCH($A147,Data[Dist],0),MATCH(H$6,Data[#Headers],0))-G147</f>
        <v>946547</v>
      </c>
      <c r="I147" s="24"/>
      <c r="J147" s="21">
        <f>INDEX(Notes!$I$2:$N$11,MATCH(Notes!$B$2,Notes!$I$2:$I$11,0),4)*$C147</f>
        <v>3804424</v>
      </c>
      <c r="K147" s="21">
        <f>INDEX(Notes!$I$2:$N$11,MATCH(Notes!$B$2,Notes!$I$2:$I$11,0),5)*$D147</f>
        <v>1893096</v>
      </c>
      <c r="L147" s="21">
        <f>INDEX(Notes!$I$2:$N$11,MATCH(Notes!$B$2,Notes!$I$2:$I$11,0),6)*$E147</f>
        <v>2839644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946548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1130027</v>
      </c>
      <c r="E148" s="21">
        <f>INDEX(Data[],MATCH($A148,Data[Dist],0),MATCH(E$6,Data[#Headers],0))</f>
        <v>1130026</v>
      </c>
      <c r="F148" s="21">
        <f>INDEX(Data[],MATCH($A148,Data[Dist],0),MATCH(F$6,Data[#Headers],0))</f>
        <v>1130027</v>
      </c>
      <c r="G148" s="21">
        <f>INDEX(Data[],MATCH($A148,Data[Dist],0),MATCH(G$6,Data[#Headers],0))</f>
        <v>10190836</v>
      </c>
      <c r="H148" s="21">
        <f>INDEX(Data[],MATCH($A148,Data[Dist],0),MATCH(H$6,Data[#Headers],0))-G148</f>
        <v>1130027</v>
      </c>
      <c r="I148" s="24"/>
      <c r="J148" s="21">
        <f>INDEX(Notes!$I$2:$N$11,MATCH(Notes!$B$2,Notes!$I$2:$I$11,0),4)*$C148</f>
        <v>4540704</v>
      </c>
      <c r="K148" s="21">
        <f>INDEX(Notes!$I$2:$N$11,MATCH(Notes!$B$2,Notes!$I$2:$I$11,0),5)*$D148</f>
        <v>2260054</v>
      </c>
      <c r="L148" s="21">
        <f>INDEX(Notes!$I$2:$N$11,MATCH(Notes!$B$2,Notes!$I$2:$I$11,0),6)*$E148</f>
        <v>3390078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1130026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2908799</v>
      </c>
      <c r="E149" s="21">
        <f>INDEX(Data[],MATCH($A149,Data[Dist],0),MATCH(E$6,Data[#Headers],0))</f>
        <v>2908799</v>
      </c>
      <c r="F149" s="21">
        <f>INDEX(Data[],MATCH($A149,Data[Dist],0),MATCH(F$6,Data[#Headers],0))</f>
        <v>2908799</v>
      </c>
      <c r="G149" s="21">
        <f>INDEX(Data[],MATCH($A149,Data[Dist],0),MATCH(G$6,Data[#Headers],0))</f>
        <v>26231335</v>
      </c>
      <c r="H149" s="21">
        <f>INDEX(Data[],MATCH($A149,Data[Dist],0),MATCH(H$6,Data[#Headers],0))-G149</f>
        <v>2908799</v>
      </c>
      <c r="I149" s="24"/>
      <c r="J149" s="21">
        <f>INDEX(Notes!$I$2:$N$11,MATCH(Notes!$B$2,Notes!$I$2:$I$11,0),4)*$C149</f>
        <v>11687340</v>
      </c>
      <c r="K149" s="21">
        <f>INDEX(Notes!$I$2:$N$11,MATCH(Notes!$B$2,Notes!$I$2:$I$11,0),5)*$D149</f>
        <v>5817598</v>
      </c>
      <c r="L149" s="21">
        <f>INDEX(Notes!$I$2:$N$11,MATCH(Notes!$B$2,Notes!$I$2:$I$11,0),6)*$E149</f>
        <v>8726397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2908799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679935</v>
      </c>
      <c r="E150" s="21">
        <f>INDEX(Data[],MATCH($A150,Data[Dist],0),MATCH(E$6,Data[#Headers],0))</f>
        <v>679935</v>
      </c>
      <c r="F150" s="21">
        <f>INDEX(Data[],MATCH($A150,Data[Dist],0),MATCH(F$6,Data[#Headers],0))</f>
        <v>679933</v>
      </c>
      <c r="G150" s="21">
        <f>INDEX(Data[],MATCH($A150,Data[Dist],0),MATCH(G$6,Data[#Headers],0))</f>
        <v>6131887</v>
      </c>
      <c r="H150" s="21">
        <f>INDEX(Data[],MATCH($A150,Data[Dist],0),MATCH(H$6,Data[#Headers],0))-G150</f>
        <v>679933</v>
      </c>
      <c r="I150" s="24"/>
      <c r="J150" s="21">
        <f>INDEX(Notes!$I$2:$N$11,MATCH(Notes!$B$2,Notes!$I$2:$I$11,0),4)*$C150</f>
        <v>2732212</v>
      </c>
      <c r="K150" s="21">
        <f>INDEX(Notes!$I$2:$N$11,MATCH(Notes!$B$2,Notes!$I$2:$I$11,0),5)*$D150</f>
        <v>1359870</v>
      </c>
      <c r="L150" s="21">
        <f>INDEX(Notes!$I$2:$N$11,MATCH(Notes!$B$2,Notes!$I$2:$I$11,0),6)*$E150</f>
        <v>2039805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679935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10593772</v>
      </c>
      <c r="E151" s="21">
        <f>INDEX(Data[],MATCH($A151,Data[Dist],0),MATCH(E$6,Data[#Headers],0))</f>
        <v>10593772</v>
      </c>
      <c r="F151" s="21">
        <f>INDEX(Data[],MATCH($A151,Data[Dist],0),MATCH(F$6,Data[#Headers],0))</f>
        <v>10593772</v>
      </c>
      <c r="G151" s="21">
        <f>INDEX(Data[],MATCH($A151,Data[Dist],0),MATCH(G$6,Data[#Headers],0))</f>
        <v>95565144</v>
      </c>
      <c r="H151" s="21">
        <f>INDEX(Data[],MATCH($A151,Data[Dist],0),MATCH(H$6,Data[#Headers],0))-G151</f>
        <v>10593772</v>
      </c>
      <c r="I151" s="24"/>
      <c r="J151" s="21">
        <f>INDEX(Notes!$I$2:$N$11,MATCH(Notes!$B$2,Notes!$I$2:$I$11,0),4)*$C151</f>
        <v>42596284</v>
      </c>
      <c r="K151" s="21">
        <f>INDEX(Notes!$I$2:$N$11,MATCH(Notes!$B$2,Notes!$I$2:$I$11,0),5)*$D151</f>
        <v>21187544</v>
      </c>
      <c r="L151" s="21">
        <f>INDEX(Notes!$I$2:$N$11,MATCH(Notes!$B$2,Notes!$I$2:$I$11,0),6)*$E151</f>
        <v>31781316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10593772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771518</v>
      </c>
      <c r="E152" s="21">
        <f>INDEX(Data[],MATCH($A152,Data[Dist],0),MATCH(E$6,Data[#Headers],0))</f>
        <v>771518</v>
      </c>
      <c r="F152" s="21">
        <f>INDEX(Data[],MATCH($A152,Data[Dist],0),MATCH(F$6,Data[#Headers],0))</f>
        <v>771518</v>
      </c>
      <c r="G152" s="21">
        <f>INDEX(Data[],MATCH($A152,Data[Dist],0),MATCH(G$6,Data[#Headers],0))</f>
        <v>6958346</v>
      </c>
      <c r="H152" s="21">
        <f>INDEX(Data[],MATCH($A152,Data[Dist],0),MATCH(H$6,Data[#Headers],0))-G152</f>
        <v>771518</v>
      </c>
      <c r="I152" s="24"/>
      <c r="J152" s="21">
        <f>INDEX(Notes!$I$2:$N$11,MATCH(Notes!$B$2,Notes!$I$2:$I$11,0),4)*$C152</f>
        <v>3100756</v>
      </c>
      <c r="K152" s="21">
        <f>INDEX(Notes!$I$2:$N$11,MATCH(Notes!$B$2,Notes!$I$2:$I$11,0),5)*$D152</f>
        <v>1543036</v>
      </c>
      <c r="L152" s="21">
        <f>INDEX(Notes!$I$2:$N$11,MATCH(Notes!$B$2,Notes!$I$2:$I$11,0),6)*$E152</f>
        <v>2314554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771518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416940</v>
      </c>
      <c r="E153" s="21">
        <f>INDEX(Data[],MATCH($A153,Data[Dist],0),MATCH(E$6,Data[#Headers],0))</f>
        <v>416940</v>
      </c>
      <c r="F153" s="21">
        <f>INDEX(Data[],MATCH($A153,Data[Dist],0),MATCH(F$6,Data[#Headers],0))</f>
        <v>416940</v>
      </c>
      <c r="G153" s="21">
        <f>INDEX(Data[],MATCH($A153,Data[Dist],0),MATCH(G$6,Data[#Headers],0))</f>
        <v>3759828</v>
      </c>
      <c r="H153" s="21">
        <f>INDEX(Data[],MATCH($A153,Data[Dist],0),MATCH(H$6,Data[#Headers],0))-G153</f>
        <v>416940</v>
      </c>
      <c r="I153" s="24"/>
      <c r="J153" s="21">
        <f>INDEX(Notes!$I$2:$N$11,MATCH(Notes!$B$2,Notes!$I$2:$I$11,0),4)*$C153</f>
        <v>1675128</v>
      </c>
      <c r="K153" s="21">
        <f>INDEX(Notes!$I$2:$N$11,MATCH(Notes!$B$2,Notes!$I$2:$I$11,0),5)*$D153</f>
        <v>833880</v>
      </c>
      <c r="L153" s="21">
        <f>INDEX(Notes!$I$2:$N$11,MATCH(Notes!$B$2,Notes!$I$2:$I$11,0),6)*$E153</f>
        <v>1250820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416940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453306</v>
      </c>
      <c r="E154" s="21">
        <f>INDEX(Data[],MATCH($A154,Data[Dist],0),MATCH(E$6,Data[#Headers],0))</f>
        <v>453306</v>
      </c>
      <c r="F154" s="21">
        <f>INDEX(Data[],MATCH($A154,Data[Dist],0),MATCH(F$6,Data[#Headers],0))</f>
        <v>453306</v>
      </c>
      <c r="G154" s="21">
        <f>INDEX(Data[],MATCH($A154,Data[Dist],0),MATCH(G$6,Data[#Headers],0))</f>
        <v>4090010</v>
      </c>
      <c r="H154" s="21">
        <f>INDEX(Data[],MATCH($A154,Data[Dist],0),MATCH(H$6,Data[#Headers],0))-G154</f>
        <v>453306</v>
      </c>
      <c r="I154" s="24"/>
      <c r="J154" s="21">
        <f>INDEX(Notes!$I$2:$N$11,MATCH(Notes!$B$2,Notes!$I$2:$I$11,0),4)*$C154</f>
        <v>1823480</v>
      </c>
      <c r="K154" s="21">
        <f>INDEX(Notes!$I$2:$N$11,MATCH(Notes!$B$2,Notes!$I$2:$I$11,0),5)*$D154</f>
        <v>906612</v>
      </c>
      <c r="L154" s="21">
        <f>INDEX(Notes!$I$2:$N$11,MATCH(Notes!$B$2,Notes!$I$2:$I$11,0),6)*$E154</f>
        <v>1359918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453306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374891</v>
      </c>
      <c r="E155" s="21">
        <f>INDEX(Data[],MATCH($A155,Data[Dist],0),MATCH(E$6,Data[#Headers],0))</f>
        <v>374892</v>
      </c>
      <c r="F155" s="21">
        <f>INDEX(Data[],MATCH($A155,Data[Dist],0),MATCH(F$6,Data[#Headers],0))</f>
        <v>374890</v>
      </c>
      <c r="G155" s="21">
        <f>INDEX(Data[],MATCH($A155,Data[Dist],0),MATCH(G$6,Data[#Headers],0))</f>
        <v>3380762</v>
      </c>
      <c r="H155" s="21">
        <f>INDEX(Data[],MATCH($A155,Data[Dist],0),MATCH(H$6,Data[#Headers],0))-G155</f>
        <v>374890</v>
      </c>
      <c r="I155" s="24"/>
      <c r="J155" s="21">
        <f>INDEX(Notes!$I$2:$N$11,MATCH(Notes!$B$2,Notes!$I$2:$I$11,0),4)*$C155</f>
        <v>1506304</v>
      </c>
      <c r="K155" s="21">
        <f>INDEX(Notes!$I$2:$N$11,MATCH(Notes!$B$2,Notes!$I$2:$I$11,0),5)*$D155</f>
        <v>749782</v>
      </c>
      <c r="L155" s="21">
        <f>INDEX(Notes!$I$2:$N$11,MATCH(Notes!$B$2,Notes!$I$2:$I$11,0),6)*$E155</f>
        <v>1124676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374892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866936</v>
      </c>
      <c r="E156" s="21">
        <f>INDEX(Data[],MATCH($A156,Data[Dist],0),MATCH(E$6,Data[#Headers],0))</f>
        <v>866936</v>
      </c>
      <c r="F156" s="21">
        <f>INDEX(Data[],MATCH($A156,Data[Dist],0),MATCH(F$6,Data[#Headers],0))</f>
        <v>866934</v>
      </c>
      <c r="G156" s="21">
        <f>INDEX(Data[],MATCH($A156,Data[Dist],0),MATCH(G$6,Data[#Headers],0))</f>
        <v>7820656</v>
      </c>
      <c r="H156" s="21">
        <f>INDEX(Data[],MATCH($A156,Data[Dist],0),MATCH(H$6,Data[#Headers],0))-G156</f>
        <v>866934</v>
      </c>
      <c r="I156" s="24"/>
      <c r="J156" s="21">
        <f>INDEX(Notes!$I$2:$N$11,MATCH(Notes!$B$2,Notes!$I$2:$I$11,0),4)*$C156</f>
        <v>3485976</v>
      </c>
      <c r="K156" s="21">
        <f>INDEX(Notes!$I$2:$N$11,MATCH(Notes!$B$2,Notes!$I$2:$I$11,0),5)*$D156</f>
        <v>1733872</v>
      </c>
      <c r="L156" s="21">
        <f>INDEX(Notes!$I$2:$N$11,MATCH(Notes!$B$2,Notes!$I$2:$I$11,0),6)*$E156</f>
        <v>2600808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866936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724048</v>
      </c>
      <c r="E157" s="21">
        <f>INDEX(Data[],MATCH($A157,Data[Dist],0),MATCH(E$6,Data[#Headers],0))</f>
        <v>724049</v>
      </c>
      <c r="F157" s="21">
        <f>INDEX(Data[],MATCH($A157,Data[Dist],0),MATCH(F$6,Data[#Headers],0))</f>
        <v>724047</v>
      </c>
      <c r="G157" s="21">
        <f>INDEX(Data[],MATCH($A157,Data[Dist],0),MATCH(G$6,Data[#Headers],0))</f>
        <v>6529659</v>
      </c>
      <c r="H157" s="21">
        <f>INDEX(Data[],MATCH($A157,Data[Dist],0),MATCH(H$6,Data[#Headers],0))-G157</f>
        <v>724047</v>
      </c>
      <c r="I157" s="24"/>
      <c r="J157" s="21">
        <f>INDEX(Notes!$I$2:$N$11,MATCH(Notes!$B$2,Notes!$I$2:$I$11,0),4)*$C157</f>
        <v>2909416</v>
      </c>
      <c r="K157" s="21">
        <f>INDEX(Notes!$I$2:$N$11,MATCH(Notes!$B$2,Notes!$I$2:$I$11,0),5)*$D157</f>
        <v>1448096</v>
      </c>
      <c r="L157" s="21">
        <f>INDEX(Notes!$I$2:$N$11,MATCH(Notes!$B$2,Notes!$I$2:$I$11,0),6)*$E157</f>
        <v>2172147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724049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5155244</v>
      </c>
      <c r="E158" s="21">
        <f>INDEX(Data[],MATCH($A158,Data[Dist],0),MATCH(E$6,Data[#Headers],0))</f>
        <v>5155245</v>
      </c>
      <c r="F158" s="21">
        <f>INDEX(Data[],MATCH($A158,Data[Dist],0),MATCH(F$6,Data[#Headers],0))</f>
        <v>5155243</v>
      </c>
      <c r="G158" s="21">
        <f>INDEX(Data[],MATCH($A158,Data[Dist],0),MATCH(G$6,Data[#Headers],0))</f>
        <v>46499623</v>
      </c>
      <c r="H158" s="21">
        <f>INDEX(Data[],MATCH($A158,Data[Dist],0),MATCH(H$6,Data[#Headers],0))-G158</f>
        <v>5155243</v>
      </c>
      <c r="I158" s="24"/>
      <c r="J158" s="21">
        <f>INDEX(Notes!$I$2:$N$11,MATCH(Notes!$B$2,Notes!$I$2:$I$11,0),4)*$C158</f>
        <v>20723400</v>
      </c>
      <c r="K158" s="21">
        <f>INDEX(Notes!$I$2:$N$11,MATCH(Notes!$B$2,Notes!$I$2:$I$11,0),5)*$D158</f>
        <v>10310488</v>
      </c>
      <c r="L158" s="21">
        <f>INDEX(Notes!$I$2:$N$11,MATCH(Notes!$B$2,Notes!$I$2:$I$11,0),6)*$E158</f>
        <v>15465735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5155245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1777304</v>
      </c>
      <c r="E159" s="21">
        <f>INDEX(Data[],MATCH($A159,Data[Dist],0),MATCH(E$6,Data[#Headers],0))</f>
        <v>1777305</v>
      </c>
      <c r="F159" s="21">
        <f>INDEX(Data[],MATCH($A159,Data[Dist],0),MATCH(F$6,Data[#Headers],0))</f>
        <v>1777303</v>
      </c>
      <c r="G159" s="21">
        <f>INDEX(Data[],MATCH($A159,Data[Dist],0),MATCH(G$6,Data[#Headers],0))</f>
        <v>16022923</v>
      </c>
      <c r="H159" s="21">
        <f>INDEX(Data[],MATCH($A159,Data[Dist],0),MATCH(H$6,Data[#Headers],0))-G159</f>
        <v>1777303</v>
      </c>
      <c r="I159" s="24"/>
      <c r="J159" s="21">
        <f>INDEX(Notes!$I$2:$N$11,MATCH(Notes!$B$2,Notes!$I$2:$I$11,0),4)*$C159</f>
        <v>7136400</v>
      </c>
      <c r="K159" s="21">
        <f>INDEX(Notes!$I$2:$N$11,MATCH(Notes!$B$2,Notes!$I$2:$I$11,0),5)*$D159</f>
        <v>3554608</v>
      </c>
      <c r="L159" s="21">
        <f>INDEX(Notes!$I$2:$N$11,MATCH(Notes!$B$2,Notes!$I$2:$I$11,0),6)*$E159</f>
        <v>5331915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1777305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251643</v>
      </c>
      <c r="E160" s="21">
        <f>INDEX(Data[],MATCH($A160,Data[Dist],0),MATCH(E$6,Data[#Headers],0))</f>
        <v>251642</v>
      </c>
      <c r="F160" s="21">
        <f>INDEX(Data[],MATCH($A160,Data[Dist],0),MATCH(F$6,Data[#Headers],0))</f>
        <v>251643</v>
      </c>
      <c r="G160" s="21">
        <f>INDEX(Data[],MATCH($A160,Data[Dist],0),MATCH(G$6,Data[#Headers],0))</f>
        <v>2269824</v>
      </c>
      <c r="H160" s="21">
        <f>INDEX(Data[],MATCH($A160,Data[Dist],0),MATCH(H$6,Data[#Headers],0))-G160</f>
        <v>251643</v>
      </c>
      <c r="I160" s="24"/>
      <c r="J160" s="21">
        <f>INDEX(Notes!$I$2:$N$11,MATCH(Notes!$B$2,Notes!$I$2:$I$11,0),4)*$C160</f>
        <v>1011612</v>
      </c>
      <c r="K160" s="21">
        <f>INDEX(Notes!$I$2:$N$11,MATCH(Notes!$B$2,Notes!$I$2:$I$11,0),5)*$D160</f>
        <v>503286</v>
      </c>
      <c r="L160" s="21">
        <f>INDEX(Notes!$I$2:$N$11,MATCH(Notes!$B$2,Notes!$I$2:$I$11,0),6)*$E160</f>
        <v>754926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251642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367365</v>
      </c>
      <c r="E161" s="21">
        <f>INDEX(Data[],MATCH($A161,Data[Dist],0),MATCH(E$6,Data[#Headers],0))</f>
        <v>367365</v>
      </c>
      <c r="F161" s="21">
        <f>INDEX(Data[],MATCH($A161,Data[Dist],0),MATCH(F$6,Data[#Headers],0))</f>
        <v>367364</v>
      </c>
      <c r="G161" s="21">
        <f>INDEX(Data[],MATCH($A161,Data[Dist],0),MATCH(G$6,Data[#Headers],0))</f>
        <v>3313293</v>
      </c>
      <c r="H161" s="21">
        <f>INDEX(Data[],MATCH($A161,Data[Dist],0),MATCH(H$6,Data[#Headers],0))-G161</f>
        <v>367364</v>
      </c>
      <c r="I161" s="24"/>
      <c r="J161" s="21">
        <f>INDEX(Notes!$I$2:$N$11,MATCH(Notes!$B$2,Notes!$I$2:$I$11,0),4)*$C161</f>
        <v>1476468</v>
      </c>
      <c r="K161" s="21">
        <f>INDEX(Notes!$I$2:$N$11,MATCH(Notes!$B$2,Notes!$I$2:$I$11,0),5)*$D161</f>
        <v>734730</v>
      </c>
      <c r="L161" s="21">
        <f>INDEX(Notes!$I$2:$N$11,MATCH(Notes!$B$2,Notes!$I$2:$I$11,0),6)*$E161</f>
        <v>1102095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367365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1490891</v>
      </c>
      <c r="E162" s="21">
        <f>INDEX(Data[],MATCH($A162,Data[Dist],0),MATCH(E$6,Data[#Headers],0))</f>
        <v>1490891</v>
      </c>
      <c r="F162" s="21">
        <f>INDEX(Data[],MATCH($A162,Data[Dist],0),MATCH(F$6,Data[#Headers],0))</f>
        <v>1490890</v>
      </c>
      <c r="G162" s="21">
        <f>INDEX(Data[],MATCH($A162,Data[Dist],0),MATCH(G$6,Data[#Headers],0))</f>
        <v>13444159</v>
      </c>
      <c r="H162" s="21">
        <f>INDEX(Data[],MATCH($A162,Data[Dist],0),MATCH(H$6,Data[#Headers],0))-G162</f>
        <v>1490890</v>
      </c>
      <c r="I162" s="24"/>
      <c r="J162" s="21">
        <f>INDEX(Notes!$I$2:$N$11,MATCH(Notes!$B$2,Notes!$I$2:$I$11,0),4)*$C162</f>
        <v>5989704</v>
      </c>
      <c r="K162" s="21">
        <f>INDEX(Notes!$I$2:$N$11,MATCH(Notes!$B$2,Notes!$I$2:$I$11,0),5)*$D162</f>
        <v>2981782</v>
      </c>
      <c r="L162" s="21">
        <f>INDEX(Notes!$I$2:$N$11,MATCH(Notes!$B$2,Notes!$I$2:$I$11,0),6)*$E162</f>
        <v>4472673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1490891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399146</v>
      </c>
      <c r="E163" s="21">
        <f>INDEX(Data[],MATCH($A163,Data[Dist],0),MATCH(E$6,Data[#Headers],0))</f>
        <v>399147</v>
      </c>
      <c r="F163" s="21">
        <f>INDEX(Data[],MATCH($A163,Data[Dist],0),MATCH(F$6,Data[#Headers],0))</f>
        <v>399145</v>
      </c>
      <c r="G163" s="21">
        <f>INDEX(Data[],MATCH($A163,Data[Dist],0),MATCH(G$6,Data[#Headers],0))</f>
        <v>3600725</v>
      </c>
      <c r="H163" s="21">
        <f>INDEX(Data[],MATCH($A163,Data[Dist],0),MATCH(H$6,Data[#Headers],0))-G163</f>
        <v>399145</v>
      </c>
      <c r="I163" s="24"/>
      <c r="J163" s="21">
        <f>INDEX(Notes!$I$2:$N$11,MATCH(Notes!$B$2,Notes!$I$2:$I$11,0),4)*$C163</f>
        <v>1604992</v>
      </c>
      <c r="K163" s="21">
        <f>INDEX(Notes!$I$2:$N$11,MATCH(Notes!$B$2,Notes!$I$2:$I$11,0),5)*$D163</f>
        <v>798292</v>
      </c>
      <c r="L163" s="21">
        <f>INDEX(Notes!$I$2:$N$11,MATCH(Notes!$B$2,Notes!$I$2:$I$11,0),6)*$E163</f>
        <v>1197441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399147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289389</v>
      </c>
      <c r="E164" s="21">
        <f>INDEX(Data[],MATCH($A164,Data[Dist],0),MATCH(E$6,Data[#Headers],0))</f>
        <v>289389</v>
      </c>
      <c r="F164" s="21">
        <f>INDEX(Data[],MATCH($A164,Data[Dist],0),MATCH(F$6,Data[#Headers],0))</f>
        <v>289388</v>
      </c>
      <c r="G164" s="21">
        <f>INDEX(Data[],MATCH($A164,Data[Dist],0),MATCH(G$6,Data[#Headers],0))</f>
        <v>2608913</v>
      </c>
      <c r="H164" s="21">
        <f>INDEX(Data[],MATCH($A164,Data[Dist],0),MATCH(H$6,Data[#Headers],0))-G164</f>
        <v>289388</v>
      </c>
      <c r="I164" s="24"/>
      <c r="J164" s="21">
        <f>INDEX(Notes!$I$2:$N$11,MATCH(Notes!$B$2,Notes!$I$2:$I$11,0),4)*$C164</f>
        <v>1161968</v>
      </c>
      <c r="K164" s="21">
        <f>INDEX(Notes!$I$2:$N$11,MATCH(Notes!$B$2,Notes!$I$2:$I$11,0),5)*$D164</f>
        <v>578778</v>
      </c>
      <c r="L164" s="21">
        <f>INDEX(Notes!$I$2:$N$11,MATCH(Notes!$B$2,Notes!$I$2:$I$11,0),6)*$E164</f>
        <v>868167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289389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243366</v>
      </c>
      <c r="E165" s="21">
        <f>INDEX(Data[],MATCH($A165,Data[Dist],0),MATCH(E$6,Data[#Headers],0))</f>
        <v>243365</v>
      </c>
      <c r="F165" s="21">
        <f>INDEX(Data[],MATCH($A165,Data[Dist],0),MATCH(F$6,Data[#Headers],0))</f>
        <v>243366</v>
      </c>
      <c r="G165" s="21">
        <f>INDEX(Data[],MATCH($A165,Data[Dist],0),MATCH(G$6,Data[#Headers],0))</f>
        <v>2195079</v>
      </c>
      <c r="H165" s="21">
        <f>INDEX(Data[],MATCH($A165,Data[Dist],0),MATCH(H$6,Data[#Headers],0))-G165</f>
        <v>243366</v>
      </c>
      <c r="I165" s="24"/>
      <c r="J165" s="21">
        <f>INDEX(Notes!$I$2:$N$11,MATCH(Notes!$B$2,Notes!$I$2:$I$11,0),4)*$C165</f>
        <v>978252</v>
      </c>
      <c r="K165" s="21">
        <f>INDEX(Notes!$I$2:$N$11,MATCH(Notes!$B$2,Notes!$I$2:$I$11,0),5)*$D165</f>
        <v>486732</v>
      </c>
      <c r="L165" s="21">
        <f>INDEX(Notes!$I$2:$N$11,MATCH(Notes!$B$2,Notes!$I$2:$I$11,0),6)*$E165</f>
        <v>730095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243365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459581</v>
      </c>
      <c r="E166" s="21">
        <f>INDEX(Data[],MATCH($A166,Data[Dist],0),MATCH(E$6,Data[#Headers],0))</f>
        <v>459581</v>
      </c>
      <c r="F166" s="21">
        <f>INDEX(Data[],MATCH($A166,Data[Dist],0),MATCH(F$6,Data[#Headers],0))</f>
        <v>459579</v>
      </c>
      <c r="G166" s="21">
        <f>INDEX(Data[],MATCH($A166,Data[Dist],0),MATCH(G$6,Data[#Headers],0))</f>
        <v>4145369</v>
      </c>
      <c r="H166" s="21">
        <f>INDEX(Data[],MATCH($A166,Data[Dist],0),MATCH(H$6,Data[#Headers],0))-G166</f>
        <v>459579</v>
      </c>
      <c r="I166" s="24"/>
      <c r="J166" s="21">
        <f>INDEX(Notes!$I$2:$N$11,MATCH(Notes!$B$2,Notes!$I$2:$I$11,0),4)*$C166</f>
        <v>1847464</v>
      </c>
      <c r="K166" s="21">
        <f>INDEX(Notes!$I$2:$N$11,MATCH(Notes!$B$2,Notes!$I$2:$I$11,0),5)*$D166</f>
        <v>919162</v>
      </c>
      <c r="L166" s="21">
        <f>INDEX(Notes!$I$2:$N$11,MATCH(Notes!$B$2,Notes!$I$2:$I$11,0),6)*$E166</f>
        <v>1378743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459581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367495</v>
      </c>
      <c r="E167" s="21">
        <f>INDEX(Data[],MATCH($A167,Data[Dist],0),MATCH(E$6,Data[#Headers],0))</f>
        <v>348611</v>
      </c>
      <c r="F167" s="21">
        <f>INDEX(Data[],MATCH($A167,Data[Dist],0),MATCH(F$6,Data[#Headers],0))</f>
        <v>348609</v>
      </c>
      <c r="G167" s="21">
        <f>INDEX(Data[],MATCH($A167,Data[Dist],0),MATCH(G$6,Data[#Headers],0))</f>
        <v>3258243</v>
      </c>
      <c r="H167" s="21">
        <f>INDEX(Data[],MATCH($A167,Data[Dist],0),MATCH(H$6,Data[#Headers],0))-G167</f>
        <v>348609</v>
      </c>
      <c r="I167" s="24"/>
      <c r="J167" s="21">
        <f>INDEX(Notes!$I$2:$N$11,MATCH(Notes!$B$2,Notes!$I$2:$I$11,0),4)*$C167</f>
        <v>1477420</v>
      </c>
      <c r="K167" s="21">
        <f>INDEX(Notes!$I$2:$N$11,MATCH(Notes!$B$2,Notes!$I$2:$I$11,0),5)*$D167</f>
        <v>734990</v>
      </c>
      <c r="L167" s="21">
        <f>INDEX(Notes!$I$2:$N$11,MATCH(Notes!$B$2,Notes!$I$2:$I$11,0),6)*$E167</f>
        <v>1045833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348611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1620407</v>
      </c>
      <c r="E168" s="21">
        <f>INDEX(Data[],MATCH($A168,Data[Dist],0),MATCH(E$6,Data[#Headers],0))</f>
        <v>1620406</v>
      </c>
      <c r="F168" s="21">
        <f>INDEX(Data[],MATCH($A168,Data[Dist],0),MATCH(F$6,Data[#Headers],0))</f>
        <v>1620407</v>
      </c>
      <c r="G168" s="21">
        <f>INDEX(Data[],MATCH($A168,Data[Dist],0),MATCH(G$6,Data[#Headers],0))</f>
        <v>14616384</v>
      </c>
      <c r="H168" s="21">
        <f>INDEX(Data[],MATCH($A168,Data[Dist],0),MATCH(H$6,Data[#Headers],0))-G168</f>
        <v>1620407</v>
      </c>
      <c r="I168" s="24"/>
      <c r="J168" s="21">
        <f>INDEX(Notes!$I$2:$N$11,MATCH(Notes!$B$2,Notes!$I$2:$I$11,0),4)*$C168</f>
        <v>6514352</v>
      </c>
      <c r="K168" s="21">
        <f>INDEX(Notes!$I$2:$N$11,MATCH(Notes!$B$2,Notes!$I$2:$I$11,0),5)*$D168</f>
        <v>3240814</v>
      </c>
      <c r="L168" s="21">
        <f>INDEX(Notes!$I$2:$N$11,MATCH(Notes!$B$2,Notes!$I$2:$I$11,0),6)*$E168</f>
        <v>4861218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1620406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375598</v>
      </c>
      <c r="E169" s="21">
        <f>INDEX(Data[],MATCH($A169,Data[Dist],0),MATCH(E$6,Data[#Headers],0))</f>
        <v>375599</v>
      </c>
      <c r="F169" s="21">
        <f>INDEX(Data[],MATCH($A169,Data[Dist],0),MATCH(F$6,Data[#Headers],0))</f>
        <v>375597</v>
      </c>
      <c r="G169" s="21">
        <f>INDEX(Data[],MATCH($A169,Data[Dist],0),MATCH(G$6,Data[#Headers],0))</f>
        <v>3387281</v>
      </c>
      <c r="H169" s="21">
        <f>INDEX(Data[],MATCH($A169,Data[Dist],0),MATCH(H$6,Data[#Headers],0))-G169</f>
        <v>375597</v>
      </c>
      <c r="I169" s="24"/>
      <c r="J169" s="21">
        <f>INDEX(Notes!$I$2:$N$11,MATCH(Notes!$B$2,Notes!$I$2:$I$11,0),4)*$C169</f>
        <v>1509288</v>
      </c>
      <c r="K169" s="21">
        <f>INDEX(Notes!$I$2:$N$11,MATCH(Notes!$B$2,Notes!$I$2:$I$11,0),5)*$D169</f>
        <v>751196</v>
      </c>
      <c r="L169" s="21">
        <f>INDEX(Notes!$I$2:$N$11,MATCH(Notes!$B$2,Notes!$I$2:$I$11,0),6)*$E169</f>
        <v>1126797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375599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1640085</v>
      </c>
      <c r="E170" s="21">
        <f>INDEX(Data[],MATCH($A170,Data[Dist],0),MATCH(E$6,Data[#Headers],0))</f>
        <v>1640085</v>
      </c>
      <c r="F170" s="21">
        <f>INDEX(Data[],MATCH($A170,Data[Dist],0),MATCH(F$6,Data[#Headers],0))</f>
        <v>1640085</v>
      </c>
      <c r="G170" s="21">
        <f>INDEX(Data[],MATCH($A170,Data[Dist],0),MATCH(G$6,Data[#Headers],0))</f>
        <v>14800537</v>
      </c>
      <c r="H170" s="21">
        <f>INDEX(Data[],MATCH($A170,Data[Dist],0),MATCH(H$6,Data[#Headers],0))-G170</f>
        <v>1640085</v>
      </c>
      <c r="I170" s="24"/>
      <c r="J170" s="21">
        <f>INDEX(Notes!$I$2:$N$11,MATCH(Notes!$B$2,Notes!$I$2:$I$11,0),4)*$C170</f>
        <v>6600112</v>
      </c>
      <c r="K170" s="21">
        <f>INDEX(Notes!$I$2:$N$11,MATCH(Notes!$B$2,Notes!$I$2:$I$11,0),5)*$D170</f>
        <v>3280170</v>
      </c>
      <c r="L170" s="21">
        <f>INDEX(Notes!$I$2:$N$11,MATCH(Notes!$B$2,Notes!$I$2:$I$11,0),6)*$E170</f>
        <v>4920255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1640085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553588</v>
      </c>
      <c r="E171" s="21">
        <f>INDEX(Data[],MATCH($A171,Data[Dist],0),MATCH(E$6,Data[#Headers],0))</f>
        <v>553588</v>
      </c>
      <c r="F171" s="21">
        <f>INDEX(Data[],MATCH($A171,Data[Dist],0),MATCH(F$6,Data[#Headers],0))</f>
        <v>553588</v>
      </c>
      <c r="G171" s="21">
        <f>INDEX(Data[],MATCH($A171,Data[Dist],0),MATCH(G$6,Data[#Headers],0))</f>
        <v>4992992</v>
      </c>
      <c r="H171" s="21">
        <f>INDEX(Data[],MATCH($A171,Data[Dist],0),MATCH(H$6,Data[#Headers],0))-G171</f>
        <v>553588</v>
      </c>
      <c r="I171" s="24"/>
      <c r="J171" s="21">
        <f>INDEX(Notes!$I$2:$N$11,MATCH(Notes!$B$2,Notes!$I$2:$I$11,0),4)*$C171</f>
        <v>2225052</v>
      </c>
      <c r="K171" s="21">
        <f>INDEX(Notes!$I$2:$N$11,MATCH(Notes!$B$2,Notes!$I$2:$I$11,0),5)*$D171</f>
        <v>1107176</v>
      </c>
      <c r="L171" s="21">
        <f>INDEX(Notes!$I$2:$N$11,MATCH(Notes!$B$2,Notes!$I$2:$I$11,0),6)*$E171</f>
        <v>1660764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553588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6001842</v>
      </c>
      <c r="E172" s="21">
        <f>INDEX(Data[],MATCH($A172,Data[Dist],0),MATCH(E$6,Data[#Headers],0))</f>
        <v>6001843</v>
      </c>
      <c r="F172" s="21">
        <f>INDEX(Data[],MATCH($A172,Data[Dist],0),MATCH(F$6,Data[#Headers],0))</f>
        <v>6001841</v>
      </c>
      <c r="G172" s="21">
        <f>INDEX(Data[],MATCH($A172,Data[Dist],0),MATCH(G$6,Data[#Headers],0))</f>
        <v>54130497</v>
      </c>
      <c r="H172" s="21">
        <f>INDEX(Data[],MATCH($A172,Data[Dist],0),MATCH(H$6,Data[#Headers],0))-G172</f>
        <v>6001841</v>
      </c>
      <c r="I172" s="24"/>
      <c r="J172" s="21">
        <f>INDEX(Notes!$I$2:$N$11,MATCH(Notes!$B$2,Notes!$I$2:$I$11,0),4)*$C172</f>
        <v>24121284</v>
      </c>
      <c r="K172" s="21">
        <f>INDEX(Notes!$I$2:$N$11,MATCH(Notes!$B$2,Notes!$I$2:$I$11,0),5)*$D172</f>
        <v>12003684</v>
      </c>
      <c r="L172" s="21">
        <f>INDEX(Notes!$I$2:$N$11,MATCH(Notes!$B$2,Notes!$I$2:$I$11,0),6)*$E172</f>
        <v>18005529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6001843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620327</v>
      </c>
      <c r="E173" s="21">
        <f>INDEX(Data[],MATCH($A173,Data[Dist],0),MATCH(E$6,Data[#Headers],0))</f>
        <v>611342</v>
      </c>
      <c r="F173" s="21">
        <f>INDEX(Data[],MATCH($A173,Data[Dist],0),MATCH(F$6,Data[#Headers],0))</f>
        <v>611342</v>
      </c>
      <c r="G173" s="21">
        <f>INDEX(Data[],MATCH($A173,Data[Dist],0),MATCH(G$6,Data[#Headers],0))</f>
        <v>5566296</v>
      </c>
      <c r="H173" s="21">
        <f>INDEX(Data[],MATCH($A173,Data[Dist],0),MATCH(H$6,Data[#Headers],0))-G173</f>
        <v>611342</v>
      </c>
      <c r="I173" s="24"/>
      <c r="J173" s="21">
        <f>INDEX(Notes!$I$2:$N$11,MATCH(Notes!$B$2,Notes!$I$2:$I$11,0),4)*$C173</f>
        <v>2491616</v>
      </c>
      <c r="K173" s="21">
        <f>INDEX(Notes!$I$2:$N$11,MATCH(Notes!$B$2,Notes!$I$2:$I$11,0),5)*$D173</f>
        <v>1240654</v>
      </c>
      <c r="L173" s="21">
        <f>INDEX(Notes!$I$2:$N$11,MATCH(Notes!$B$2,Notes!$I$2:$I$11,0),6)*$E173</f>
        <v>1834026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611342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474999</v>
      </c>
      <c r="E174" s="21">
        <f>INDEX(Data[],MATCH($A174,Data[Dist],0),MATCH(E$6,Data[#Headers],0))</f>
        <v>474999</v>
      </c>
      <c r="F174" s="21">
        <f>INDEX(Data[],MATCH($A174,Data[Dist],0),MATCH(F$6,Data[#Headers],0))</f>
        <v>474998</v>
      </c>
      <c r="G174" s="21">
        <f>INDEX(Data[],MATCH($A174,Data[Dist],0),MATCH(G$6,Data[#Headers],0))</f>
        <v>4283899</v>
      </c>
      <c r="H174" s="21">
        <f>INDEX(Data[],MATCH($A174,Data[Dist],0),MATCH(H$6,Data[#Headers],0))-G174</f>
        <v>474998</v>
      </c>
      <c r="I174" s="24"/>
      <c r="J174" s="21">
        <f>INDEX(Notes!$I$2:$N$11,MATCH(Notes!$B$2,Notes!$I$2:$I$11,0),4)*$C174</f>
        <v>1908904</v>
      </c>
      <c r="K174" s="21">
        <f>INDEX(Notes!$I$2:$N$11,MATCH(Notes!$B$2,Notes!$I$2:$I$11,0),5)*$D174</f>
        <v>949998</v>
      </c>
      <c r="L174" s="21">
        <f>INDEX(Notes!$I$2:$N$11,MATCH(Notes!$B$2,Notes!$I$2:$I$11,0),6)*$E174</f>
        <v>1424997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474999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225860</v>
      </c>
      <c r="E175" s="21">
        <f>INDEX(Data[],MATCH($A175,Data[Dist],0),MATCH(E$6,Data[#Headers],0))</f>
        <v>225860</v>
      </c>
      <c r="F175" s="21">
        <f>INDEX(Data[],MATCH($A175,Data[Dist],0),MATCH(F$6,Data[#Headers],0))</f>
        <v>225861</v>
      </c>
      <c r="G175" s="21">
        <f>INDEX(Data[],MATCH($A175,Data[Dist],0),MATCH(G$6,Data[#Headers],0))</f>
        <v>2037296</v>
      </c>
      <c r="H175" s="21">
        <f>INDEX(Data[],MATCH($A175,Data[Dist],0),MATCH(H$6,Data[#Headers],0))-G175</f>
        <v>225861</v>
      </c>
      <c r="I175" s="24"/>
      <c r="J175" s="21">
        <f>INDEX(Notes!$I$2:$N$11,MATCH(Notes!$B$2,Notes!$I$2:$I$11,0),4)*$C175</f>
        <v>907996</v>
      </c>
      <c r="K175" s="21">
        <f>INDEX(Notes!$I$2:$N$11,MATCH(Notes!$B$2,Notes!$I$2:$I$11,0),5)*$D175</f>
        <v>451720</v>
      </c>
      <c r="L175" s="21">
        <f>INDEX(Notes!$I$2:$N$11,MATCH(Notes!$B$2,Notes!$I$2:$I$11,0),6)*$E175</f>
        <v>677580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225860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532668</v>
      </c>
      <c r="E176" s="21">
        <f>INDEX(Data[],MATCH($A176,Data[Dist],0),MATCH(E$6,Data[#Headers],0))</f>
        <v>532668</v>
      </c>
      <c r="F176" s="21">
        <f>INDEX(Data[],MATCH($A176,Data[Dist],0),MATCH(F$6,Data[#Headers],0))</f>
        <v>532666</v>
      </c>
      <c r="G176" s="21">
        <f>INDEX(Data[],MATCH($A176,Data[Dist],0),MATCH(G$6,Data[#Headers],0))</f>
        <v>4804180</v>
      </c>
      <c r="H176" s="21">
        <f>INDEX(Data[],MATCH($A176,Data[Dist],0),MATCH(H$6,Data[#Headers],0))-G176</f>
        <v>532666</v>
      </c>
      <c r="I176" s="24"/>
      <c r="J176" s="21">
        <f>INDEX(Notes!$I$2:$N$11,MATCH(Notes!$B$2,Notes!$I$2:$I$11,0),4)*$C176</f>
        <v>2140840</v>
      </c>
      <c r="K176" s="21">
        <f>INDEX(Notes!$I$2:$N$11,MATCH(Notes!$B$2,Notes!$I$2:$I$11,0),5)*$D176</f>
        <v>1065336</v>
      </c>
      <c r="L176" s="21">
        <f>INDEX(Notes!$I$2:$N$11,MATCH(Notes!$B$2,Notes!$I$2:$I$11,0),6)*$E176</f>
        <v>1598004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532668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321797</v>
      </c>
      <c r="E177" s="21">
        <f>INDEX(Data[],MATCH($A177,Data[Dist],0),MATCH(E$6,Data[#Headers],0))</f>
        <v>321797</v>
      </c>
      <c r="F177" s="21">
        <f>INDEX(Data[],MATCH($A177,Data[Dist],0),MATCH(F$6,Data[#Headers],0))</f>
        <v>321795</v>
      </c>
      <c r="G177" s="21">
        <f>INDEX(Data[],MATCH($A177,Data[Dist],0),MATCH(G$6,Data[#Headers],0))</f>
        <v>2902645</v>
      </c>
      <c r="H177" s="21">
        <f>INDEX(Data[],MATCH($A177,Data[Dist],0),MATCH(H$6,Data[#Headers],0))-G177</f>
        <v>321795</v>
      </c>
      <c r="I177" s="24"/>
      <c r="J177" s="21">
        <f>INDEX(Notes!$I$2:$N$11,MATCH(Notes!$B$2,Notes!$I$2:$I$11,0),4)*$C177</f>
        <v>1293660</v>
      </c>
      <c r="K177" s="21">
        <f>INDEX(Notes!$I$2:$N$11,MATCH(Notes!$B$2,Notes!$I$2:$I$11,0),5)*$D177</f>
        <v>643594</v>
      </c>
      <c r="L177" s="21">
        <f>INDEX(Notes!$I$2:$N$11,MATCH(Notes!$B$2,Notes!$I$2:$I$11,0),6)*$E177</f>
        <v>965391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321797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541198</v>
      </c>
      <c r="E178" s="21">
        <f>INDEX(Data[],MATCH($A178,Data[Dist],0),MATCH(E$6,Data[#Headers],0))</f>
        <v>541198</v>
      </c>
      <c r="F178" s="21">
        <f>INDEX(Data[],MATCH($A178,Data[Dist],0),MATCH(F$6,Data[#Headers],0))</f>
        <v>541196</v>
      </c>
      <c r="G178" s="21">
        <f>INDEX(Data[],MATCH($A178,Data[Dist],0),MATCH(G$6,Data[#Headers],0))</f>
        <v>4880198</v>
      </c>
      <c r="H178" s="21">
        <f>INDEX(Data[],MATCH($A178,Data[Dist],0),MATCH(H$6,Data[#Headers],0))-G178</f>
        <v>541196</v>
      </c>
      <c r="I178" s="24"/>
      <c r="J178" s="21">
        <f>INDEX(Notes!$I$2:$N$11,MATCH(Notes!$B$2,Notes!$I$2:$I$11,0),4)*$C178</f>
        <v>2174208</v>
      </c>
      <c r="K178" s="21">
        <f>INDEX(Notes!$I$2:$N$11,MATCH(Notes!$B$2,Notes!$I$2:$I$11,0),5)*$D178</f>
        <v>1082396</v>
      </c>
      <c r="L178" s="21">
        <f>INDEX(Notes!$I$2:$N$11,MATCH(Notes!$B$2,Notes!$I$2:$I$11,0),6)*$E178</f>
        <v>1623594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541198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380913</v>
      </c>
      <c r="E179" s="21">
        <f>INDEX(Data[],MATCH($A179,Data[Dist],0),MATCH(E$6,Data[#Headers],0))</f>
        <v>380912</v>
      </c>
      <c r="F179" s="21">
        <f>INDEX(Data[],MATCH($A179,Data[Dist],0),MATCH(F$6,Data[#Headers],0))</f>
        <v>380913</v>
      </c>
      <c r="G179" s="21">
        <f>INDEX(Data[],MATCH($A179,Data[Dist],0),MATCH(G$6,Data[#Headers],0))</f>
        <v>3436574</v>
      </c>
      <c r="H179" s="21">
        <f>INDEX(Data[],MATCH($A179,Data[Dist],0),MATCH(H$6,Data[#Headers],0))-G179</f>
        <v>380913</v>
      </c>
      <c r="I179" s="24"/>
      <c r="J179" s="21">
        <f>INDEX(Notes!$I$2:$N$11,MATCH(Notes!$B$2,Notes!$I$2:$I$11,0),4)*$C179</f>
        <v>1532012</v>
      </c>
      <c r="K179" s="21">
        <f>INDEX(Notes!$I$2:$N$11,MATCH(Notes!$B$2,Notes!$I$2:$I$11,0),5)*$D179</f>
        <v>761826</v>
      </c>
      <c r="L179" s="21">
        <f>INDEX(Notes!$I$2:$N$11,MATCH(Notes!$B$2,Notes!$I$2:$I$11,0),6)*$E179</f>
        <v>1142736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380912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429913</v>
      </c>
      <c r="E180" s="21">
        <f>INDEX(Data[],MATCH($A180,Data[Dist],0),MATCH(E$6,Data[#Headers],0))</f>
        <v>429912</v>
      </c>
      <c r="F180" s="21">
        <f>INDEX(Data[],MATCH($A180,Data[Dist],0),MATCH(F$6,Data[#Headers],0))</f>
        <v>429913</v>
      </c>
      <c r="G180" s="21">
        <f>INDEX(Data[],MATCH($A180,Data[Dist],0),MATCH(G$6,Data[#Headers],0))</f>
        <v>3879250</v>
      </c>
      <c r="H180" s="21">
        <f>INDEX(Data[],MATCH($A180,Data[Dist],0),MATCH(H$6,Data[#Headers],0))-G180</f>
        <v>429913</v>
      </c>
      <c r="I180" s="24"/>
      <c r="J180" s="21">
        <f>INDEX(Notes!$I$2:$N$11,MATCH(Notes!$B$2,Notes!$I$2:$I$11,0),4)*$C180</f>
        <v>1729688</v>
      </c>
      <c r="K180" s="21">
        <f>INDEX(Notes!$I$2:$N$11,MATCH(Notes!$B$2,Notes!$I$2:$I$11,0),5)*$D180</f>
        <v>859826</v>
      </c>
      <c r="L180" s="21">
        <f>INDEX(Notes!$I$2:$N$11,MATCH(Notes!$B$2,Notes!$I$2:$I$11,0),6)*$E180</f>
        <v>1289736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429912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341576</v>
      </c>
      <c r="E181" s="21">
        <f>INDEX(Data[],MATCH($A181,Data[Dist],0),MATCH(E$6,Data[#Headers],0))</f>
        <v>341577</v>
      </c>
      <c r="F181" s="21">
        <f>INDEX(Data[],MATCH($A181,Data[Dist],0),MATCH(F$6,Data[#Headers],0))</f>
        <v>341575</v>
      </c>
      <c r="G181" s="21">
        <f>INDEX(Data[],MATCH($A181,Data[Dist],0),MATCH(G$6,Data[#Headers],0))</f>
        <v>3082703</v>
      </c>
      <c r="H181" s="21">
        <f>INDEX(Data[],MATCH($A181,Data[Dist],0),MATCH(H$6,Data[#Headers],0))-G181</f>
        <v>341575</v>
      </c>
      <c r="I181" s="24"/>
      <c r="J181" s="21">
        <f>INDEX(Notes!$I$2:$N$11,MATCH(Notes!$B$2,Notes!$I$2:$I$11,0),4)*$C181</f>
        <v>1374820</v>
      </c>
      <c r="K181" s="21">
        <f>INDEX(Notes!$I$2:$N$11,MATCH(Notes!$B$2,Notes!$I$2:$I$11,0),5)*$D181</f>
        <v>683152</v>
      </c>
      <c r="L181" s="21">
        <f>INDEX(Notes!$I$2:$N$11,MATCH(Notes!$B$2,Notes!$I$2:$I$11,0),6)*$E181</f>
        <v>1024731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341577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1131749</v>
      </c>
      <c r="E182" s="21">
        <f>INDEX(Data[],MATCH($A182,Data[Dist],0),MATCH(E$6,Data[#Headers],0))</f>
        <v>1131748</v>
      </c>
      <c r="F182" s="21">
        <f>INDEX(Data[],MATCH($A182,Data[Dist],0),MATCH(F$6,Data[#Headers],0))</f>
        <v>1131749</v>
      </c>
      <c r="G182" s="21">
        <f>INDEX(Data[],MATCH($A182,Data[Dist],0),MATCH(G$6,Data[#Headers],0))</f>
        <v>10203998</v>
      </c>
      <c r="H182" s="21">
        <f>INDEX(Data[],MATCH($A182,Data[Dist],0),MATCH(H$6,Data[#Headers],0))-G182</f>
        <v>1131749</v>
      </c>
      <c r="I182" s="24"/>
      <c r="J182" s="21">
        <f>INDEX(Notes!$I$2:$N$11,MATCH(Notes!$B$2,Notes!$I$2:$I$11,0),4)*$C182</f>
        <v>4545256</v>
      </c>
      <c r="K182" s="21">
        <f>INDEX(Notes!$I$2:$N$11,MATCH(Notes!$B$2,Notes!$I$2:$I$11,0),5)*$D182</f>
        <v>2263498</v>
      </c>
      <c r="L182" s="21">
        <f>INDEX(Notes!$I$2:$N$11,MATCH(Notes!$B$2,Notes!$I$2:$I$11,0),6)*$E182</f>
        <v>3395244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1131748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442776</v>
      </c>
      <c r="E183" s="21">
        <f>INDEX(Data[],MATCH($A183,Data[Dist],0),MATCH(E$6,Data[#Headers],0))</f>
        <v>442776</v>
      </c>
      <c r="F183" s="21">
        <f>INDEX(Data[],MATCH($A183,Data[Dist],0),MATCH(F$6,Data[#Headers],0))</f>
        <v>442774</v>
      </c>
      <c r="G183" s="21">
        <f>INDEX(Data[],MATCH($A183,Data[Dist],0),MATCH(G$6,Data[#Headers],0))</f>
        <v>3995200</v>
      </c>
      <c r="H183" s="21">
        <f>INDEX(Data[],MATCH($A183,Data[Dist],0),MATCH(H$6,Data[#Headers],0))-G183</f>
        <v>442774</v>
      </c>
      <c r="I183" s="24"/>
      <c r="J183" s="21">
        <f>INDEX(Notes!$I$2:$N$11,MATCH(Notes!$B$2,Notes!$I$2:$I$11,0),4)*$C183</f>
        <v>1781320</v>
      </c>
      <c r="K183" s="21">
        <f>INDEX(Notes!$I$2:$N$11,MATCH(Notes!$B$2,Notes!$I$2:$I$11,0),5)*$D183</f>
        <v>885552</v>
      </c>
      <c r="L183" s="21">
        <f>INDEX(Notes!$I$2:$N$11,MATCH(Notes!$B$2,Notes!$I$2:$I$11,0),6)*$E183</f>
        <v>1328328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442776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248797</v>
      </c>
      <c r="E184" s="21">
        <f>INDEX(Data[],MATCH($A184,Data[Dist],0),MATCH(E$6,Data[#Headers],0))</f>
        <v>248797</v>
      </c>
      <c r="F184" s="21">
        <f>INDEX(Data[],MATCH($A184,Data[Dist],0),MATCH(F$6,Data[#Headers],0))</f>
        <v>248797</v>
      </c>
      <c r="G184" s="21">
        <f>INDEX(Data[],MATCH($A184,Data[Dist],0),MATCH(G$6,Data[#Headers],0))</f>
        <v>2245933</v>
      </c>
      <c r="H184" s="21">
        <f>INDEX(Data[],MATCH($A184,Data[Dist],0),MATCH(H$6,Data[#Headers],0))-G184</f>
        <v>248797</v>
      </c>
      <c r="I184" s="24"/>
      <c r="J184" s="21">
        <f>INDEX(Notes!$I$2:$N$11,MATCH(Notes!$B$2,Notes!$I$2:$I$11,0),4)*$C184</f>
        <v>1001948</v>
      </c>
      <c r="K184" s="21">
        <f>INDEX(Notes!$I$2:$N$11,MATCH(Notes!$B$2,Notes!$I$2:$I$11,0),5)*$D184</f>
        <v>497594</v>
      </c>
      <c r="L184" s="21">
        <f>INDEX(Notes!$I$2:$N$11,MATCH(Notes!$B$2,Notes!$I$2:$I$11,0),6)*$E184</f>
        <v>746391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248797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1579314</v>
      </c>
      <c r="E185" s="21">
        <f>INDEX(Data[],MATCH($A185,Data[Dist],0),MATCH(E$6,Data[#Headers],0))</f>
        <v>1579315</v>
      </c>
      <c r="F185" s="21">
        <f>INDEX(Data[],MATCH($A185,Data[Dist],0),MATCH(F$6,Data[#Headers],0))</f>
        <v>1579313</v>
      </c>
      <c r="G185" s="21">
        <f>INDEX(Data[],MATCH($A185,Data[Dist],0),MATCH(G$6,Data[#Headers],0))</f>
        <v>14239777</v>
      </c>
      <c r="H185" s="21">
        <f>INDEX(Data[],MATCH($A185,Data[Dist],0),MATCH(H$6,Data[#Headers],0))-G185</f>
        <v>1579313</v>
      </c>
      <c r="I185" s="24"/>
      <c r="J185" s="21">
        <f>INDEX(Notes!$I$2:$N$11,MATCH(Notes!$B$2,Notes!$I$2:$I$11,0),4)*$C185</f>
        <v>6343204</v>
      </c>
      <c r="K185" s="21">
        <f>INDEX(Notes!$I$2:$N$11,MATCH(Notes!$B$2,Notes!$I$2:$I$11,0),5)*$D185</f>
        <v>3158628</v>
      </c>
      <c r="L185" s="21">
        <f>INDEX(Notes!$I$2:$N$11,MATCH(Notes!$B$2,Notes!$I$2:$I$11,0),6)*$E185</f>
        <v>4737945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1579315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5186053</v>
      </c>
      <c r="E186" s="21">
        <f>INDEX(Data[],MATCH($A186,Data[Dist],0),MATCH(E$6,Data[#Headers],0))</f>
        <v>5186053</v>
      </c>
      <c r="F186" s="21">
        <f>INDEX(Data[],MATCH($A186,Data[Dist],0),MATCH(F$6,Data[#Headers],0))</f>
        <v>5186054</v>
      </c>
      <c r="G186" s="21">
        <f>INDEX(Data[],MATCH($A186,Data[Dist],0),MATCH(G$6,Data[#Headers],0))</f>
        <v>46756269</v>
      </c>
      <c r="H186" s="21">
        <f>INDEX(Data[],MATCH($A186,Data[Dist],0),MATCH(H$6,Data[#Headers],0))-G186</f>
        <v>5186054</v>
      </c>
      <c r="I186" s="24"/>
      <c r="J186" s="21">
        <f>INDEX(Notes!$I$2:$N$11,MATCH(Notes!$B$2,Notes!$I$2:$I$11,0),4)*$C186</f>
        <v>20826004</v>
      </c>
      <c r="K186" s="21">
        <f>INDEX(Notes!$I$2:$N$11,MATCH(Notes!$B$2,Notes!$I$2:$I$11,0),5)*$D186</f>
        <v>10372106</v>
      </c>
      <c r="L186" s="21">
        <f>INDEX(Notes!$I$2:$N$11,MATCH(Notes!$B$2,Notes!$I$2:$I$11,0),6)*$E186</f>
        <v>15558159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5186053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375595</v>
      </c>
      <c r="E187" s="21">
        <f>INDEX(Data[],MATCH($A187,Data[Dist],0),MATCH(E$6,Data[#Headers],0))</f>
        <v>375596</v>
      </c>
      <c r="F187" s="21">
        <f>INDEX(Data[],MATCH($A187,Data[Dist],0),MATCH(F$6,Data[#Headers],0))</f>
        <v>375594</v>
      </c>
      <c r="G187" s="21">
        <f>INDEX(Data[],MATCH($A187,Data[Dist],0),MATCH(G$6,Data[#Headers],0))</f>
        <v>3387566</v>
      </c>
      <c r="H187" s="21">
        <f>INDEX(Data[],MATCH($A187,Data[Dist],0),MATCH(H$6,Data[#Headers],0))-G187</f>
        <v>375594</v>
      </c>
      <c r="I187" s="24"/>
      <c r="J187" s="21">
        <f>INDEX(Notes!$I$2:$N$11,MATCH(Notes!$B$2,Notes!$I$2:$I$11,0),4)*$C187</f>
        <v>1509588</v>
      </c>
      <c r="K187" s="21">
        <f>INDEX(Notes!$I$2:$N$11,MATCH(Notes!$B$2,Notes!$I$2:$I$11,0),5)*$D187</f>
        <v>751190</v>
      </c>
      <c r="L187" s="21">
        <f>INDEX(Notes!$I$2:$N$11,MATCH(Notes!$B$2,Notes!$I$2:$I$11,0),6)*$E187</f>
        <v>1126788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375596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2726857</v>
      </c>
      <c r="E188" s="21">
        <f>INDEX(Data[],MATCH($A188,Data[Dist],0),MATCH(E$6,Data[#Headers],0))</f>
        <v>2726858</v>
      </c>
      <c r="F188" s="21">
        <f>INDEX(Data[],MATCH($A188,Data[Dist],0),MATCH(F$6,Data[#Headers],0))</f>
        <v>2726856</v>
      </c>
      <c r="G188" s="21">
        <f>INDEX(Data[],MATCH($A188,Data[Dist],0),MATCH(G$6,Data[#Headers],0))</f>
        <v>24591580</v>
      </c>
      <c r="H188" s="21">
        <f>INDEX(Data[],MATCH($A188,Data[Dist],0),MATCH(H$6,Data[#Headers],0))-G188</f>
        <v>2726856</v>
      </c>
      <c r="I188" s="24"/>
      <c r="J188" s="21">
        <f>INDEX(Notes!$I$2:$N$11,MATCH(Notes!$B$2,Notes!$I$2:$I$11,0),4)*$C188</f>
        <v>10957292</v>
      </c>
      <c r="K188" s="21">
        <f>INDEX(Notes!$I$2:$N$11,MATCH(Notes!$B$2,Notes!$I$2:$I$11,0),5)*$D188</f>
        <v>5453714</v>
      </c>
      <c r="L188" s="21">
        <f>INDEX(Notes!$I$2:$N$11,MATCH(Notes!$B$2,Notes!$I$2:$I$11,0),6)*$E188</f>
        <v>8180574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2726858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1131263</v>
      </c>
      <c r="E189" s="21">
        <f>INDEX(Data[],MATCH($A189,Data[Dist],0),MATCH(E$6,Data[#Headers],0))</f>
        <v>1131262</v>
      </c>
      <c r="F189" s="21">
        <f>INDEX(Data[],MATCH($A189,Data[Dist],0),MATCH(F$6,Data[#Headers],0))</f>
        <v>1131263</v>
      </c>
      <c r="G189" s="21">
        <f>INDEX(Data[],MATCH($A189,Data[Dist],0),MATCH(G$6,Data[#Headers],0))</f>
        <v>10204616</v>
      </c>
      <c r="H189" s="21">
        <f>INDEX(Data[],MATCH($A189,Data[Dist],0),MATCH(H$6,Data[#Headers],0))-G189</f>
        <v>1131263</v>
      </c>
      <c r="I189" s="24"/>
      <c r="J189" s="21">
        <f>INDEX(Notes!$I$2:$N$11,MATCH(Notes!$B$2,Notes!$I$2:$I$11,0),4)*$C189</f>
        <v>4548304</v>
      </c>
      <c r="K189" s="21">
        <f>INDEX(Notes!$I$2:$N$11,MATCH(Notes!$B$2,Notes!$I$2:$I$11,0),5)*$D189</f>
        <v>2262526</v>
      </c>
      <c r="L189" s="21">
        <f>INDEX(Notes!$I$2:$N$11,MATCH(Notes!$B$2,Notes!$I$2:$I$11,0),6)*$E189</f>
        <v>3393786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1131262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657429</v>
      </c>
      <c r="E190" s="21">
        <f>INDEX(Data[],MATCH($A190,Data[Dist],0),MATCH(E$6,Data[#Headers],0))</f>
        <v>657429</v>
      </c>
      <c r="F190" s="21">
        <f>INDEX(Data[],MATCH($A190,Data[Dist],0),MATCH(F$6,Data[#Headers],0))</f>
        <v>657429</v>
      </c>
      <c r="G190" s="21">
        <f>INDEX(Data[],MATCH($A190,Data[Dist],0),MATCH(G$6,Data[#Headers],0))</f>
        <v>5930093</v>
      </c>
      <c r="H190" s="21">
        <f>INDEX(Data[],MATCH($A190,Data[Dist],0),MATCH(H$6,Data[#Headers],0))-G190</f>
        <v>657429</v>
      </c>
      <c r="I190" s="24"/>
      <c r="J190" s="21">
        <f>INDEX(Notes!$I$2:$N$11,MATCH(Notes!$B$2,Notes!$I$2:$I$11,0),4)*$C190</f>
        <v>2642948</v>
      </c>
      <c r="K190" s="21">
        <f>INDEX(Notes!$I$2:$N$11,MATCH(Notes!$B$2,Notes!$I$2:$I$11,0),5)*$D190</f>
        <v>1314858</v>
      </c>
      <c r="L190" s="21">
        <f>INDEX(Notes!$I$2:$N$11,MATCH(Notes!$B$2,Notes!$I$2:$I$11,0),6)*$E190</f>
        <v>1972287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657429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279393</v>
      </c>
      <c r="E191" s="21">
        <f>INDEX(Data[],MATCH($A191,Data[Dist],0),MATCH(E$6,Data[#Headers],0))</f>
        <v>279393</v>
      </c>
      <c r="F191" s="21">
        <f>INDEX(Data[],MATCH($A191,Data[Dist],0),MATCH(F$6,Data[#Headers],0))</f>
        <v>279394</v>
      </c>
      <c r="G191" s="21">
        <f>INDEX(Data[],MATCH($A191,Data[Dist],0),MATCH(G$6,Data[#Headers],0))</f>
        <v>2518905</v>
      </c>
      <c r="H191" s="21">
        <f>INDEX(Data[],MATCH($A191,Data[Dist],0),MATCH(H$6,Data[#Headers],0))-G191</f>
        <v>279394</v>
      </c>
      <c r="I191" s="24"/>
      <c r="J191" s="21">
        <f>INDEX(Notes!$I$2:$N$11,MATCH(Notes!$B$2,Notes!$I$2:$I$11,0),4)*$C191</f>
        <v>1121940</v>
      </c>
      <c r="K191" s="21">
        <f>INDEX(Notes!$I$2:$N$11,MATCH(Notes!$B$2,Notes!$I$2:$I$11,0),5)*$D191</f>
        <v>558786</v>
      </c>
      <c r="L191" s="21">
        <f>INDEX(Notes!$I$2:$N$11,MATCH(Notes!$B$2,Notes!$I$2:$I$11,0),6)*$E191</f>
        <v>838179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279393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369832</v>
      </c>
      <c r="E192" s="21">
        <f>INDEX(Data[],MATCH($A192,Data[Dist],0),MATCH(E$6,Data[#Headers],0))</f>
        <v>369832</v>
      </c>
      <c r="F192" s="21">
        <f>INDEX(Data[],MATCH($A192,Data[Dist],0),MATCH(F$6,Data[#Headers],0))</f>
        <v>369833</v>
      </c>
      <c r="G192" s="21">
        <f>INDEX(Data[],MATCH($A192,Data[Dist],0),MATCH(G$6,Data[#Headers],0))</f>
        <v>3335996</v>
      </c>
      <c r="H192" s="21">
        <f>INDEX(Data[],MATCH($A192,Data[Dist],0),MATCH(H$6,Data[#Headers],0))-G192</f>
        <v>369833</v>
      </c>
      <c r="I192" s="24"/>
      <c r="J192" s="21">
        <f>INDEX(Notes!$I$2:$N$11,MATCH(Notes!$B$2,Notes!$I$2:$I$11,0),4)*$C192</f>
        <v>1486836</v>
      </c>
      <c r="K192" s="21">
        <f>INDEX(Notes!$I$2:$N$11,MATCH(Notes!$B$2,Notes!$I$2:$I$11,0),5)*$D192</f>
        <v>739664</v>
      </c>
      <c r="L192" s="21">
        <f>INDEX(Notes!$I$2:$N$11,MATCH(Notes!$B$2,Notes!$I$2:$I$11,0),6)*$E192</f>
        <v>1109496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369832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881687</v>
      </c>
      <c r="E193" s="21">
        <f>INDEX(Data[],MATCH($A193,Data[Dist],0),MATCH(E$6,Data[#Headers],0))</f>
        <v>881686</v>
      </c>
      <c r="F193" s="21">
        <f>INDEX(Data[],MATCH($A193,Data[Dist],0),MATCH(F$6,Data[#Headers],0))</f>
        <v>881687</v>
      </c>
      <c r="G193" s="21">
        <f>INDEX(Data[],MATCH($A193,Data[Dist],0),MATCH(G$6,Data[#Headers],0))</f>
        <v>7952728</v>
      </c>
      <c r="H193" s="21">
        <f>INDEX(Data[],MATCH($A193,Data[Dist],0),MATCH(H$6,Data[#Headers],0))-G193</f>
        <v>881687</v>
      </c>
      <c r="I193" s="24"/>
      <c r="J193" s="21">
        <f>INDEX(Notes!$I$2:$N$11,MATCH(Notes!$B$2,Notes!$I$2:$I$11,0),4)*$C193</f>
        <v>3544296</v>
      </c>
      <c r="K193" s="21">
        <f>INDEX(Notes!$I$2:$N$11,MATCH(Notes!$B$2,Notes!$I$2:$I$11,0),5)*$D193</f>
        <v>1763374</v>
      </c>
      <c r="L193" s="21">
        <f>INDEX(Notes!$I$2:$N$11,MATCH(Notes!$B$2,Notes!$I$2:$I$11,0),6)*$E193</f>
        <v>2645058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881686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583823</v>
      </c>
      <c r="E194" s="21">
        <f>INDEX(Data[],MATCH($A194,Data[Dist],0),MATCH(E$6,Data[#Headers],0))</f>
        <v>583823</v>
      </c>
      <c r="F194" s="21">
        <f>INDEX(Data[],MATCH($A194,Data[Dist],0),MATCH(F$6,Data[#Headers],0))</f>
        <v>583824</v>
      </c>
      <c r="G194" s="21">
        <f>INDEX(Data[],MATCH($A194,Data[Dist],0),MATCH(G$6,Data[#Headers],0))</f>
        <v>5265547</v>
      </c>
      <c r="H194" s="21">
        <f>INDEX(Data[],MATCH($A194,Data[Dist],0),MATCH(H$6,Data[#Headers],0))-G194</f>
        <v>583824</v>
      </c>
      <c r="I194" s="24"/>
      <c r="J194" s="21">
        <f>INDEX(Notes!$I$2:$N$11,MATCH(Notes!$B$2,Notes!$I$2:$I$11,0),4)*$C194</f>
        <v>2346432</v>
      </c>
      <c r="K194" s="21">
        <f>INDEX(Notes!$I$2:$N$11,MATCH(Notes!$B$2,Notes!$I$2:$I$11,0),5)*$D194</f>
        <v>1167646</v>
      </c>
      <c r="L194" s="21">
        <f>INDEX(Notes!$I$2:$N$11,MATCH(Notes!$B$2,Notes!$I$2:$I$11,0),6)*$E194</f>
        <v>1751469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583823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672039</v>
      </c>
      <c r="E195" s="21">
        <f>INDEX(Data[],MATCH($A195,Data[Dist],0),MATCH(E$6,Data[#Headers],0))</f>
        <v>672039</v>
      </c>
      <c r="F195" s="21">
        <f>INDEX(Data[],MATCH($A195,Data[Dist],0),MATCH(F$6,Data[#Headers],0))</f>
        <v>672038</v>
      </c>
      <c r="G195" s="21">
        <f>INDEX(Data[],MATCH($A195,Data[Dist],0),MATCH(G$6,Data[#Headers],0))</f>
        <v>6060435</v>
      </c>
      <c r="H195" s="21">
        <f>INDEX(Data[],MATCH($A195,Data[Dist],0),MATCH(H$6,Data[#Headers],0))-G195</f>
        <v>672038</v>
      </c>
      <c r="I195" s="24"/>
      <c r="J195" s="21">
        <f>INDEX(Notes!$I$2:$N$11,MATCH(Notes!$B$2,Notes!$I$2:$I$11,0),4)*$C195</f>
        <v>2700240</v>
      </c>
      <c r="K195" s="21">
        <f>INDEX(Notes!$I$2:$N$11,MATCH(Notes!$B$2,Notes!$I$2:$I$11,0),5)*$D195</f>
        <v>1344078</v>
      </c>
      <c r="L195" s="21">
        <f>INDEX(Notes!$I$2:$N$11,MATCH(Notes!$B$2,Notes!$I$2:$I$11,0),6)*$E195</f>
        <v>2016117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672039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218079</v>
      </c>
      <c r="E196" s="21">
        <f>INDEX(Data[],MATCH($A196,Data[Dist],0),MATCH(E$6,Data[#Headers],0))</f>
        <v>218079</v>
      </c>
      <c r="F196" s="21">
        <f>INDEX(Data[],MATCH($A196,Data[Dist],0),MATCH(F$6,Data[#Headers],0))</f>
        <v>218079</v>
      </c>
      <c r="G196" s="21">
        <f>INDEX(Data[],MATCH($A196,Data[Dist],0),MATCH(G$6,Data[#Headers],0))</f>
        <v>1969619</v>
      </c>
      <c r="H196" s="21">
        <f>INDEX(Data[],MATCH($A196,Data[Dist],0),MATCH(H$6,Data[#Headers],0))-G196</f>
        <v>218079</v>
      </c>
      <c r="I196" s="24"/>
      <c r="J196" s="21">
        <f>INDEX(Notes!$I$2:$N$11,MATCH(Notes!$B$2,Notes!$I$2:$I$11,0),4)*$C196</f>
        <v>879224</v>
      </c>
      <c r="K196" s="21">
        <f>INDEX(Notes!$I$2:$N$11,MATCH(Notes!$B$2,Notes!$I$2:$I$11,0),5)*$D196</f>
        <v>436158</v>
      </c>
      <c r="L196" s="21">
        <f>INDEX(Notes!$I$2:$N$11,MATCH(Notes!$B$2,Notes!$I$2:$I$11,0),6)*$E196</f>
        <v>654237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218079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781713</v>
      </c>
      <c r="E197" s="21">
        <f>INDEX(Data[],MATCH($A197,Data[Dist],0),MATCH(E$6,Data[#Headers],0))</f>
        <v>781713</v>
      </c>
      <c r="F197" s="21">
        <f>INDEX(Data[],MATCH($A197,Data[Dist],0),MATCH(F$6,Data[#Headers],0))</f>
        <v>781714</v>
      </c>
      <c r="G197" s="21">
        <f>INDEX(Data[],MATCH($A197,Data[Dist],0),MATCH(G$6,Data[#Headers],0))</f>
        <v>7050129</v>
      </c>
      <c r="H197" s="21">
        <f>INDEX(Data[],MATCH($A197,Data[Dist],0),MATCH(H$6,Data[#Headers],0))-G197</f>
        <v>781714</v>
      </c>
      <c r="I197" s="24"/>
      <c r="J197" s="21">
        <f>INDEX(Notes!$I$2:$N$11,MATCH(Notes!$B$2,Notes!$I$2:$I$11,0),4)*$C197</f>
        <v>3141564</v>
      </c>
      <c r="K197" s="21">
        <f>INDEX(Notes!$I$2:$N$11,MATCH(Notes!$B$2,Notes!$I$2:$I$11,0),5)*$D197</f>
        <v>1563426</v>
      </c>
      <c r="L197" s="21">
        <f>INDEX(Notes!$I$2:$N$11,MATCH(Notes!$B$2,Notes!$I$2:$I$11,0),6)*$E197</f>
        <v>2345139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781713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262292</v>
      </c>
      <c r="E198" s="21">
        <f>INDEX(Data[],MATCH($A198,Data[Dist],0),MATCH(E$6,Data[#Headers],0))</f>
        <v>262292</v>
      </c>
      <c r="F198" s="21">
        <f>INDEX(Data[],MATCH($A198,Data[Dist],0),MATCH(F$6,Data[#Headers],0))</f>
        <v>262290</v>
      </c>
      <c r="G198" s="21">
        <f>INDEX(Data[],MATCH($A198,Data[Dist],0),MATCH(G$6,Data[#Headers],0))</f>
        <v>2365256</v>
      </c>
      <c r="H198" s="21">
        <f>INDEX(Data[],MATCH($A198,Data[Dist],0),MATCH(H$6,Data[#Headers],0))-G198</f>
        <v>262290</v>
      </c>
      <c r="I198" s="24"/>
      <c r="J198" s="21">
        <f>INDEX(Notes!$I$2:$N$11,MATCH(Notes!$B$2,Notes!$I$2:$I$11,0),4)*$C198</f>
        <v>1053796</v>
      </c>
      <c r="K198" s="21">
        <f>INDEX(Notes!$I$2:$N$11,MATCH(Notes!$B$2,Notes!$I$2:$I$11,0),5)*$D198</f>
        <v>524584</v>
      </c>
      <c r="L198" s="21">
        <f>INDEX(Notes!$I$2:$N$11,MATCH(Notes!$B$2,Notes!$I$2:$I$11,0),6)*$E198</f>
        <v>786876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262292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203812</v>
      </c>
      <c r="E199" s="21">
        <f>INDEX(Data[],MATCH($A199,Data[Dist],0),MATCH(E$6,Data[#Headers],0))</f>
        <v>203812</v>
      </c>
      <c r="F199" s="21">
        <f>INDEX(Data[],MATCH($A199,Data[Dist],0),MATCH(F$6,Data[#Headers],0))</f>
        <v>203813</v>
      </c>
      <c r="G199" s="21">
        <f>INDEX(Data[],MATCH($A199,Data[Dist],0),MATCH(G$6,Data[#Headers],0))</f>
        <v>1837448</v>
      </c>
      <c r="H199" s="21">
        <f>INDEX(Data[],MATCH($A199,Data[Dist],0),MATCH(H$6,Data[#Headers],0))-G199</f>
        <v>203813</v>
      </c>
      <c r="I199" s="24"/>
      <c r="J199" s="21">
        <f>INDEX(Notes!$I$2:$N$11,MATCH(Notes!$B$2,Notes!$I$2:$I$11,0),4)*$C199</f>
        <v>818388</v>
      </c>
      <c r="K199" s="21">
        <f>INDEX(Notes!$I$2:$N$11,MATCH(Notes!$B$2,Notes!$I$2:$I$11,0),5)*$D199</f>
        <v>407624</v>
      </c>
      <c r="L199" s="21">
        <f>INDEX(Notes!$I$2:$N$11,MATCH(Notes!$B$2,Notes!$I$2:$I$11,0),6)*$E199</f>
        <v>611436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203812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176016</v>
      </c>
      <c r="E200" s="21">
        <f>INDEX(Data[],MATCH($A200,Data[Dist],0),MATCH(E$6,Data[#Headers],0))</f>
        <v>176016</v>
      </c>
      <c r="F200" s="21">
        <f>INDEX(Data[],MATCH($A200,Data[Dist],0),MATCH(F$6,Data[#Headers],0))</f>
        <v>176017</v>
      </c>
      <c r="G200" s="21">
        <f>INDEX(Data[],MATCH($A200,Data[Dist],0),MATCH(G$6,Data[#Headers],0))</f>
        <v>1587048</v>
      </c>
      <c r="H200" s="21">
        <f>INDEX(Data[],MATCH($A200,Data[Dist],0),MATCH(H$6,Data[#Headers],0))-G200</f>
        <v>176017</v>
      </c>
      <c r="I200" s="24"/>
      <c r="J200" s="21">
        <f>INDEX(Notes!$I$2:$N$11,MATCH(Notes!$B$2,Notes!$I$2:$I$11,0),4)*$C200</f>
        <v>706968</v>
      </c>
      <c r="K200" s="21">
        <f>INDEX(Notes!$I$2:$N$11,MATCH(Notes!$B$2,Notes!$I$2:$I$11,0),5)*$D200</f>
        <v>352032</v>
      </c>
      <c r="L200" s="21">
        <f>INDEX(Notes!$I$2:$N$11,MATCH(Notes!$B$2,Notes!$I$2:$I$11,0),6)*$E200</f>
        <v>528048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176016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INDEX($A$7:$H$331,MATCH($S200,$A$7:$A$331,0),5)-Q200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176125</v>
      </c>
      <c r="E201" s="21">
        <f>INDEX(Data[],MATCH($A201,Data[Dist],0),MATCH(E$6,Data[#Headers],0))</f>
        <v>176125</v>
      </c>
      <c r="F201" s="21">
        <f>INDEX(Data[],MATCH($A201,Data[Dist],0),MATCH(F$6,Data[#Headers],0))</f>
        <v>176125</v>
      </c>
      <c r="G201" s="21">
        <f>INDEX(Data[],MATCH($A201,Data[Dist],0),MATCH(G$6,Data[#Headers],0))</f>
        <v>1588225</v>
      </c>
      <c r="H201" s="21">
        <f>INDEX(Data[],MATCH($A201,Data[Dist],0),MATCH(H$6,Data[#Headers],0))-G201</f>
        <v>176125</v>
      </c>
      <c r="I201" s="24"/>
      <c r="J201" s="21">
        <f>INDEX(Notes!$I$2:$N$11,MATCH(Notes!$B$2,Notes!$I$2:$I$11,0),4)*$C201</f>
        <v>707600</v>
      </c>
      <c r="K201" s="21">
        <f>INDEX(Notes!$I$2:$N$11,MATCH(Notes!$B$2,Notes!$I$2:$I$11,0),5)*$D201</f>
        <v>352250</v>
      </c>
      <c r="L201" s="21">
        <f>INDEX(Notes!$I$2:$N$11,MATCH(Notes!$B$2,Notes!$I$2:$I$11,0),6)*$E201</f>
        <v>528375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176125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438349</v>
      </c>
      <c r="E202" s="21">
        <f>INDEX(Data[],MATCH($A202,Data[Dist],0),MATCH(E$6,Data[#Headers],0))</f>
        <v>436855</v>
      </c>
      <c r="F202" s="21">
        <f>INDEX(Data[],MATCH($A202,Data[Dist],0),MATCH(F$6,Data[#Headers],0))</f>
        <v>436854</v>
      </c>
      <c r="G202" s="21">
        <f>INDEX(Data[],MATCH($A202,Data[Dist],0),MATCH(G$6,Data[#Headers],0))</f>
        <v>3949591</v>
      </c>
      <c r="H202" s="21">
        <f>INDEX(Data[],MATCH($A202,Data[Dist],0),MATCH(H$6,Data[#Headers],0))-G202</f>
        <v>436854</v>
      </c>
      <c r="I202" s="24"/>
      <c r="J202" s="21">
        <f>INDEX(Notes!$I$2:$N$11,MATCH(Notes!$B$2,Notes!$I$2:$I$11,0),4)*$C202</f>
        <v>1762328</v>
      </c>
      <c r="K202" s="21">
        <f>INDEX(Notes!$I$2:$N$11,MATCH(Notes!$B$2,Notes!$I$2:$I$11,0),5)*$D202</f>
        <v>876698</v>
      </c>
      <c r="L202" s="21">
        <f>INDEX(Notes!$I$2:$N$11,MATCH(Notes!$B$2,Notes!$I$2:$I$11,0),6)*$E202</f>
        <v>1310565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436855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1464216</v>
      </c>
      <c r="E203" s="21">
        <f>INDEX(Data[],MATCH($A203,Data[Dist],0),MATCH(E$6,Data[#Headers],0))</f>
        <v>1464216</v>
      </c>
      <c r="F203" s="21">
        <f>INDEX(Data[],MATCH($A203,Data[Dist],0),MATCH(F$6,Data[#Headers],0))</f>
        <v>1464217</v>
      </c>
      <c r="G203" s="21">
        <f>INDEX(Data[],MATCH($A203,Data[Dist],0),MATCH(G$6,Data[#Headers],0))</f>
        <v>13204656</v>
      </c>
      <c r="H203" s="21">
        <f>INDEX(Data[],MATCH($A203,Data[Dist],0),MATCH(H$6,Data[#Headers],0))-G203</f>
        <v>1464217</v>
      </c>
      <c r="I203" s="24"/>
      <c r="J203" s="21">
        <f>INDEX(Notes!$I$2:$N$11,MATCH(Notes!$B$2,Notes!$I$2:$I$11,0),4)*$C203</f>
        <v>5883576</v>
      </c>
      <c r="K203" s="21">
        <f>INDEX(Notes!$I$2:$N$11,MATCH(Notes!$B$2,Notes!$I$2:$I$11,0),5)*$D203</f>
        <v>2928432</v>
      </c>
      <c r="L203" s="21">
        <f>INDEX(Notes!$I$2:$N$11,MATCH(Notes!$B$2,Notes!$I$2:$I$11,0),6)*$E203</f>
        <v>4392648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1464216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865599</v>
      </c>
      <c r="E204" s="21">
        <f>INDEX(Data[],MATCH($A204,Data[Dist],0),MATCH(E$6,Data[#Headers],0))</f>
        <v>865600</v>
      </c>
      <c r="F204" s="21">
        <f>INDEX(Data[],MATCH($A204,Data[Dist],0),MATCH(F$6,Data[#Headers],0))</f>
        <v>865598</v>
      </c>
      <c r="G204" s="21">
        <f>INDEX(Data[],MATCH($A204,Data[Dist],0),MATCH(G$6,Data[#Headers],0))</f>
        <v>7806818</v>
      </c>
      <c r="H204" s="21">
        <f>INDEX(Data[],MATCH($A204,Data[Dist],0),MATCH(H$6,Data[#Headers],0))-G204</f>
        <v>865598</v>
      </c>
      <c r="I204" s="24"/>
      <c r="J204" s="21">
        <f>INDEX(Notes!$I$2:$N$11,MATCH(Notes!$B$2,Notes!$I$2:$I$11,0),4)*$C204</f>
        <v>3478820</v>
      </c>
      <c r="K204" s="21">
        <f>INDEX(Notes!$I$2:$N$11,MATCH(Notes!$B$2,Notes!$I$2:$I$11,0),5)*$D204</f>
        <v>1731198</v>
      </c>
      <c r="L204" s="21">
        <f>INDEX(Notes!$I$2:$N$11,MATCH(Notes!$B$2,Notes!$I$2:$I$11,0),6)*$E204</f>
        <v>2596800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865600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215974</v>
      </c>
      <c r="E205" s="21">
        <f>INDEX(Data[],MATCH($A205,Data[Dist],0),MATCH(E$6,Data[#Headers],0))</f>
        <v>215973</v>
      </c>
      <c r="F205" s="21">
        <f>INDEX(Data[],MATCH($A205,Data[Dist],0),MATCH(F$6,Data[#Headers],0))</f>
        <v>215974</v>
      </c>
      <c r="G205" s="21">
        <f>INDEX(Data[],MATCH($A205,Data[Dist],0),MATCH(G$6,Data[#Headers],0))</f>
        <v>1947095</v>
      </c>
      <c r="H205" s="21">
        <f>INDEX(Data[],MATCH($A205,Data[Dist],0),MATCH(H$6,Data[#Headers],0))-G205</f>
        <v>215974</v>
      </c>
      <c r="I205" s="24"/>
      <c r="J205" s="21">
        <f>INDEX(Notes!$I$2:$N$11,MATCH(Notes!$B$2,Notes!$I$2:$I$11,0),4)*$C205</f>
        <v>867228</v>
      </c>
      <c r="K205" s="21">
        <f>INDEX(Notes!$I$2:$N$11,MATCH(Notes!$B$2,Notes!$I$2:$I$11,0),5)*$D205</f>
        <v>431948</v>
      </c>
      <c r="L205" s="21">
        <f>INDEX(Notes!$I$2:$N$11,MATCH(Notes!$B$2,Notes!$I$2:$I$11,0),6)*$E205</f>
        <v>647919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215973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3744461</v>
      </c>
      <c r="E206" s="21">
        <f>INDEX(Data[],MATCH($A206,Data[Dist],0),MATCH(E$6,Data[#Headers],0))</f>
        <v>3744461</v>
      </c>
      <c r="F206" s="21">
        <f>INDEX(Data[],MATCH($A206,Data[Dist],0),MATCH(F$6,Data[#Headers],0))</f>
        <v>3744461</v>
      </c>
      <c r="G206" s="21">
        <f>INDEX(Data[],MATCH($A206,Data[Dist],0),MATCH(G$6,Data[#Headers],0))</f>
        <v>33765757</v>
      </c>
      <c r="H206" s="21">
        <f>INDEX(Data[],MATCH($A206,Data[Dist],0),MATCH(H$6,Data[#Headers],0))-G206</f>
        <v>3744461</v>
      </c>
      <c r="I206" s="24"/>
      <c r="J206" s="21">
        <f>INDEX(Notes!$I$2:$N$11,MATCH(Notes!$B$2,Notes!$I$2:$I$11,0),4)*$C206</f>
        <v>15043452</v>
      </c>
      <c r="K206" s="21">
        <f>INDEX(Notes!$I$2:$N$11,MATCH(Notes!$B$2,Notes!$I$2:$I$11,0),5)*$D206</f>
        <v>7488922</v>
      </c>
      <c r="L206" s="21">
        <f>INDEX(Notes!$I$2:$N$11,MATCH(Notes!$B$2,Notes!$I$2:$I$11,0),6)*$E206</f>
        <v>11233383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3744461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441281</v>
      </c>
      <c r="E207" s="21">
        <f>INDEX(Data[],MATCH($A207,Data[Dist],0),MATCH(E$6,Data[#Headers],0))</f>
        <v>441282</v>
      </c>
      <c r="F207" s="21">
        <f>INDEX(Data[],MATCH($A207,Data[Dist],0),MATCH(F$6,Data[#Headers],0))</f>
        <v>441280</v>
      </c>
      <c r="G207" s="21">
        <f>INDEX(Data[],MATCH($A207,Data[Dist],0),MATCH(G$6,Data[#Headers],0))</f>
        <v>3980252</v>
      </c>
      <c r="H207" s="21">
        <f>INDEX(Data[],MATCH($A207,Data[Dist],0),MATCH(H$6,Data[#Headers],0))-G207</f>
        <v>441280</v>
      </c>
      <c r="I207" s="24"/>
      <c r="J207" s="21">
        <f>INDEX(Notes!$I$2:$N$11,MATCH(Notes!$B$2,Notes!$I$2:$I$11,0),4)*$C207</f>
        <v>1773844</v>
      </c>
      <c r="K207" s="21">
        <f>INDEX(Notes!$I$2:$N$11,MATCH(Notes!$B$2,Notes!$I$2:$I$11,0),5)*$D207</f>
        <v>882562</v>
      </c>
      <c r="L207" s="21">
        <f>INDEX(Notes!$I$2:$N$11,MATCH(Notes!$B$2,Notes!$I$2:$I$11,0),6)*$E207</f>
        <v>1323846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441282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1116372</v>
      </c>
      <c r="E208" s="21">
        <f>INDEX(Data[],MATCH($A208,Data[Dist],0),MATCH(E$6,Data[#Headers],0))</f>
        <v>1116371</v>
      </c>
      <c r="F208" s="21">
        <f>INDEX(Data[],MATCH($A208,Data[Dist],0),MATCH(F$6,Data[#Headers],0))</f>
        <v>1116372</v>
      </c>
      <c r="G208" s="21">
        <f>INDEX(Data[],MATCH($A208,Data[Dist],0),MATCH(G$6,Data[#Headers],0))</f>
        <v>10068609</v>
      </c>
      <c r="H208" s="21">
        <f>INDEX(Data[],MATCH($A208,Data[Dist],0),MATCH(H$6,Data[#Headers],0))-G208</f>
        <v>1116372</v>
      </c>
      <c r="I208" s="24"/>
      <c r="J208" s="21">
        <f>INDEX(Notes!$I$2:$N$11,MATCH(Notes!$B$2,Notes!$I$2:$I$11,0),4)*$C208</f>
        <v>4486752</v>
      </c>
      <c r="K208" s="21">
        <f>INDEX(Notes!$I$2:$N$11,MATCH(Notes!$B$2,Notes!$I$2:$I$11,0),5)*$D208</f>
        <v>2232744</v>
      </c>
      <c r="L208" s="21">
        <f>INDEX(Notes!$I$2:$N$11,MATCH(Notes!$B$2,Notes!$I$2:$I$11,0),6)*$E208</f>
        <v>3349113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1116371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315509</v>
      </c>
      <c r="E209" s="21">
        <f>INDEX(Data[],MATCH($A209,Data[Dist],0),MATCH(E$6,Data[#Headers],0))</f>
        <v>315510</v>
      </c>
      <c r="F209" s="21">
        <f>INDEX(Data[],MATCH($A209,Data[Dist],0),MATCH(F$6,Data[#Headers],0))</f>
        <v>315508</v>
      </c>
      <c r="G209" s="21">
        <f>INDEX(Data[],MATCH($A209,Data[Dist],0),MATCH(G$6,Data[#Headers],0))</f>
        <v>2846456</v>
      </c>
      <c r="H209" s="21">
        <f>INDEX(Data[],MATCH($A209,Data[Dist],0),MATCH(H$6,Data[#Headers],0))-G209</f>
        <v>315508</v>
      </c>
      <c r="I209" s="24"/>
      <c r="J209" s="21">
        <f>INDEX(Notes!$I$2:$N$11,MATCH(Notes!$B$2,Notes!$I$2:$I$11,0),4)*$C209</f>
        <v>1268908</v>
      </c>
      <c r="K209" s="21">
        <f>INDEX(Notes!$I$2:$N$11,MATCH(Notes!$B$2,Notes!$I$2:$I$11,0),5)*$D209</f>
        <v>631018</v>
      </c>
      <c r="L209" s="21">
        <f>INDEX(Notes!$I$2:$N$11,MATCH(Notes!$B$2,Notes!$I$2:$I$11,0),6)*$E209</f>
        <v>946530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315510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725439</v>
      </c>
      <c r="E210" s="21">
        <f>INDEX(Data[],MATCH($A210,Data[Dist],0),MATCH(E$6,Data[#Headers],0))</f>
        <v>725440</v>
      </c>
      <c r="F210" s="21">
        <f>INDEX(Data[],MATCH($A210,Data[Dist],0),MATCH(F$6,Data[#Headers],0))</f>
        <v>725438</v>
      </c>
      <c r="G210" s="21">
        <f>INDEX(Data[],MATCH($A210,Data[Dist],0),MATCH(G$6,Data[#Headers],0))</f>
        <v>6544050</v>
      </c>
      <c r="H210" s="21">
        <f>INDEX(Data[],MATCH($A210,Data[Dist],0),MATCH(H$6,Data[#Headers],0))-G210</f>
        <v>725438</v>
      </c>
      <c r="I210" s="24"/>
      <c r="J210" s="21">
        <f>INDEX(Notes!$I$2:$N$11,MATCH(Notes!$B$2,Notes!$I$2:$I$11,0),4)*$C210</f>
        <v>2916852</v>
      </c>
      <c r="K210" s="21">
        <f>INDEX(Notes!$I$2:$N$11,MATCH(Notes!$B$2,Notes!$I$2:$I$11,0),5)*$D210</f>
        <v>1450878</v>
      </c>
      <c r="L210" s="21">
        <f>INDEX(Notes!$I$2:$N$11,MATCH(Notes!$B$2,Notes!$I$2:$I$11,0),6)*$E210</f>
        <v>2176320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725440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497949</v>
      </c>
      <c r="E211" s="21">
        <f>INDEX(Data[],MATCH($A211,Data[Dist],0),MATCH(E$6,Data[#Headers],0))</f>
        <v>497949</v>
      </c>
      <c r="F211" s="21">
        <f>INDEX(Data[],MATCH($A211,Data[Dist],0),MATCH(F$6,Data[#Headers],0))</f>
        <v>497949</v>
      </c>
      <c r="G211" s="21">
        <f>INDEX(Data[],MATCH($A211,Data[Dist],0),MATCH(G$6,Data[#Headers],0))</f>
        <v>4489825</v>
      </c>
      <c r="H211" s="21">
        <f>INDEX(Data[],MATCH($A211,Data[Dist],0),MATCH(H$6,Data[#Headers],0))-G211</f>
        <v>497949</v>
      </c>
      <c r="I211" s="24"/>
      <c r="J211" s="21">
        <f>INDEX(Notes!$I$2:$N$11,MATCH(Notes!$B$2,Notes!$I$2:$I$11,0),4)*$C211</f>
        <v>2000080</v>
      </c>
      <c r="K211" s="21">
        <f>INDEX(Notes!$I$2:$N$11,MATCH(Notes!$B$2,Notes!$I$2:$I$11,0),5)*$D211</f>
        <v>995898</v>
      </c>
      <c r="L211" s="21">
        <f>INDEX(Notes!$I$2:$N$11,MATCH(Notes!$B$2,Notes!$I$2:$I$11,0),6)*$E211</f>
        <v>1493847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497949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2491674</v>
      </c>
      <c r="E212" s="21">
        <f>INDEX(Data[],MATCH($A212,Data[Dist],0),MATCH(E$6,Data[#Headers],0))</f>
        <v>2491674</v>
      </c>
      <c r="F212" s="21">
        <f>INDEX(Data[],MATCH($A212,Data[Dist],0),MATCH(F$6,Data[#Headers],0))</f>
        <v>2491674</v>
      </c>
      <c r="G212" s="21">
        <f>INDEX(Data[],MATCH($A212,Data[Dist],0),MATCH(G$6,Data[#Headers],0))</f>
        <v>22468294</v>
      </c>
      <c r="H212" s="21">
        <f>INDEX(Data[],MATCH($A212,Data[Dist],0),MATCH(H$6,Data[#Headers],0))-G212</f>
        <v>2491674</v>
      </c>
      <c r="I212" s="24"/>
      <c r="J212" s="21">
        <f>INDEX(Notes!$I$2:$N$11,MATCH(Notes!$B$2,Notes!$I$2:$I$11,0),4)*$C212</f>
        <v>10009924</v>
      </c>
      <c r="K212" s="21">
        <f>INDEX(Notes!$I$2:$N$11,MATCH(Notes!$B$2,Notes!$I$2:$I$11,0),5)*$D212</f>
        <v>4983348</v>
      </c>
      <c r="L212" s="21">
        <f>INDEX(Notes!$I$2:$N$11,MATCH(Notes!$B$2,Notes!$I$2:$I$11,0),6)*$E212</f>
        <v>7475022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2491674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568946</v>
      </c>
      <c r="E213" s="21">
        <f>INDEX(Data[],MATCH($A213,Data[Dist],0),MATCH(E$6,Data[#Headers],0))</f>
        <v>568947</v>
      </c>
      <c r="F213" s="21">
        <f>INDEX(Data[],MATCH($A213,Data[Dist],0),MATCH(F$6,Data[#Headers],0))</f>
        <v>568945</v>
      </c>
      <c r="G213" s="21">
        <f>INDEX(Data[],MATCH($A213,Data[Dist],0),MATCH(G$6,Data[#Headers],0))</f>
        <v>5132169</v>
      </c>
      <c r="H213" s="21">
        <f>INDEX(Data[],MATCH($A213,Data[Dist],0),MATCH(H$6,Data[#Headers],0))-G213</f>
        <v>568945</v>
      </c>
      <c r="I213" s="24"/>
      <c r="J213" s="21">
        <f>INDEX(Notes!$I$2:$N$11,MATCH(Notes!$B$2,Notes!$I$2:$I$11,0),4)*$C213</f>
        <v>2287436</v>
      </c>
      <c r="K213" s="21">
        <f>INDEX(Notes!$I$2:$N$11,MATCH(Notes!$B$2,Notes!$I$2:$I$11,0),5)*$D213</f>
        <v>1137892</v>
      </c>
      <c r="L213" s="21">
        <f>INDEX(Notes!$I$2:$N$11,MATCH(Notes!$B$2,Notes!$I$2:$I$11,0),6)*$E213</f>
        <v>1706841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568947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402373</v>
      </c>
      <c r="E214" s="21">
        <f>INDEX(Data[],MATCH($A214,Data[Dist],0),MATCH(E$6,Data[#Headers],0))</f>
        <v>402373</v>
      </c>
      <c r="F214" s="21">
        <f>INDEX(Data[],MATCH($A214,Data[Dist],0),MATCH(F$6,Data[#Headers],0))</f>
        <v>402373</v>
      </c>
      <c r="G214" s="21">
        <f>INDEX(Data[],MATCH($A214,Data[Dist],0),MATCH(G$6,Data[#Headers],0))</f>
        <v>3628821</v>
      </c>
      <c r="H214" s="21">
        <f>INDEX(Data[],MATCH($A214,Data[Dist],0),MATCH(H$6,Data[#Headers],0))-G214</f>
        <v>402373</v>
      </c>
      <c r="I214" s="24"/>
      <c r="J214" s="21">
        <f>INDEX(Notes!$I$2:$N$11,MATCH(Notes!$B$2,Notes!$I$2:$I$11,0),4)*$C214</f>
        <v>1616956</v>
      </c>
      <c r="K214" s="21">
        <f>INDEX(Notes!$I$2:$N$11,MATCH(Notes!$B$2,Notes!$I$2:$I$11,0),5)*$D214</f>
        <v>804746</v>
      </c>
      <c r="L214" s="21">
        <f>INDEX(Notes!$I$2:$N$11,MATCH(Notes!$B$2,Notes!$I$2:$I$11,0),6)*$E214</f>
        <v>1207119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402373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904846</v>
      </c>
      <c r="E215" s="21">
        <f>INDEX(Data[],MATCH($A215,Data[Dist],0),MATCH(E$6,Data[#Headers],0))</f>
        <v>904846</v>
      </c>
      <c r="F215" s="21">
        <f>INDEX(Data[],MATCH($A215,Data[Dist],0),MATCH(F$6,Data[#Headers],0))</f>
        <v>904846</v>
      </c>
      <c r="G215" s="21">
        <f>INDEX(Data[],MATCH($A215,Data[Dist],0),MATCH(G$6,Data[#Headers],0))</f>
        <v>8160462</v>
      </c>
      <c r="H215" s="21">
        <f>INDEX(Data[],MATCH($A215,Data[Dist],0),MATCH(H$6,Data[#Headers],0))-G215</f>
        <v>904846</v>
      </c>
      <c r="I215" s="24"/>
      <c r="J215" s="21">
        <f>INDEX(Notes!$I$2:$N$11,MATCH(Notes!$B$2,Notes!$I$2:$I$11,0),4)*$C215</f>
        <v>3636232</v>
      </c>
      <c r="K215" s="21">
        <f>INDEX(Notes!$I$2:$N$11,MATCH(Notes!$B$2,Notes!$I$2:$I$11,0),5)*$D215</f>
        <v>1809692</v>
      </c>
      <c r="L215" s="21">
        <f>INDEX(Notes!$I$2:$N$11,MATCH(Notes!$B$2,Notes!$I$2:$I$11,0),6)*$E215</f>
        <v>2714538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904846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342904</v>
      </c>
      <c r="E216" s="21">
        <f>INDEX(Data[],MATCH($A216,Data[Dist],0),MATCH(E$6,Data[#Headers],0))</f>
        <v>342904</v>
      </c>
      <c r="F216" s="21">
        <f>INDEX(Data[],MATCH($A216,Data[Dist],0),MATCH(F$6,Data[#Headers],0))</f>
        <v>342904</v>
      </c>
      <c r="G216" s="21">
        <f>INDEX(Data[],MATCH($A216,Data[Dist],0),MATCH(G$6,Data[#Headers],0))</f>
        <v>3093304</v>
      </c>
      <c r="H216" s="21">
        <f>INDEX(Data[],MATCH($A216,Data[Dist],0),MATCH(H$6,Data[#Headers],0))-G216</f>
        <v>342904</v>
      </c>
      <c r="I216" s="24"/>
      <c r="J216" s="21">
        <f>INDEX(Notes!$I$2:$N$11,MATCH(Notes!$B$2,Notes!$I$2:$I$11,0),4)*$C216</f>
        <v>1378784</v>
      </c>
      <c r="K216" s="21">
        <f>INDEX(Notes!$I$2:$N$11,MATCH(Notes!$B$2,Notes!$I$2:$I$11,0),5)*$D216</f>
        <v>685808</v>
      </c>
      <c r="L216" s="21">
        <f>INDEX(Notes!$I$2:$N$11,MATCH(Notes!$B$2,Notes!$I$2:$I$11,0),6)*$E216</f>
        <v>1028712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342904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405958</v>
      </c>
      <c r="E217" s="21">
        <f>INDEX(Data[],MATCH($A217,Data[Dist],0),MATCH(E$6,Data[#Headers],0))</f>
        <v>405959</v>
      </c>
      <c r="F217" s="21">
        <f>INDEX(Data[],MATCH($A217,Data[Dist],0),MATCH(F$6,Data[#Headers],0))</f>
        <v>405957</v>
      </c>
      <c r="G217" s="21">
        <f>INDEX(Data[],MATCH($A217,Data[Dist],0),MATCH(G$6,Data[#Headers],0))</f>
        <v>3662117</v>
      </c>
      <c r="H217" s="21">
        <f>INDEX(Data[],MATCH($A217,Data[Dist],0),MATCH(H$6,Data[#Headers],0))-G217</f>
        <v>405957</v>
      </c>
      <c r="I217" s="24"/>
      <c r="J217" s="21">
        <f>INDEX(Notes!$I$2:$N$11,MATCH(Notes!$B$2,Notes!$I$2:$I$11,0),4)*$C217</f>
        <v>1632324</v>
      </c>
      <c r="K217" s="21">
        <f>INDEX(Notes!$I$2:$N$11,MATCH(Notes!$B$2,Notes!$I$2:$I$11,0),5)*$D217</f>
        <v>811916</v>
      </c>
      <c r="L217" s="21">
        <f>INDEX(Notes!$I$2:$N$11,MATCH(Notes!$B$2,Notes!$I$2:$I$11,0),6)*$E217</f>
        <v>1217877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405959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95127</v>
      </c>
      <c r="E218" s="21">
        <f>INDEX(Data[],MATCH($A218,Data[Dist],0),MATCH(E$6,Data[#Headers],0))</f>
        <v>95128</v>
      </c>
      <c r="F218" s="21">
        <f>INDEX(Data[],MATCH($A218,Data[Dist],0),MATCH(F$6,Data[#Headers],0))</f>
        <v>95126</v>
      </c>
      <c r="G218" s="21">
        <f>INDEX(Data[],MATCH($A218,Data[Dist],0),MATCH(G$6,Data[#Headers],0))</f>
        <v>859666</v>
      </c>
      <c r="H218" s="21">
        <f>INDEX(Data[],MATCH($A218,Data[Dist],0),MATCH(H$6,Data[#Headers],0))-G218</f>
        <v>95126</v>
      </c>
      <c r="I218" s="24"/>
      <c r="J218" s="21">
        <f>INDEX(Notes!$I$2:$N$11,MATCH(Notes!$B$2,Notes!$I$2:$I$11,0),4)*$C218</f>
        <v>384028</v>
      </c>
      <c r="K218" s="21">
        <f>INDEX(Notes!$I$2:$N$11,MATCH(Notes!$B$2,Notes!$I$2:$I$11,0),5)*$D218</f>
        <v>190254</v>
      </c>
      <c r="L218" s="21">
        <f>INDEX(Notes!$I$2:$N$11,MATCH(Notes!$B$2,Notes!$I$2:$I$11,0),6)*$E218</f>
        <v>285384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95128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1772854</v>
      </c>
      <c r="E219" s="21">
        <f>INDEX(Data[],MATCH($A219,Data[Dist],0),MATCH(E$6,Data[#Headers],0))</f>
        <v>1772854</v>
      </c>
      <c r="F219" s="21">
        <f>INDEX(Data[],MATCH($A219,Data[Dist],0),MATCH(F$6,Data[#Headers],0))</f>
        <v>1772855</v>
      </c>
      <c r="G219" s="21">
        <f>INDEX(Data[],MATCH($A219,Data[Dist],0),MATCH(G$6,Data[#Headers],0))</f>
        <v>15989006</v>
      </c>
      <c r="H219" s="21">
        <f>INDEX(Data[],MATCH($A219,Data[Dist],0),MATCH(H$6,Data[#Headers],0))-G219</f>
        <v>1772855</v>
      </c>
      <c r="I219" s="24"/>
      <c r="J219" s="21">
        <f>INDEX(Notes!$I$2:$N$11,MATCH(Notes!$B$2,Notes!$I$2:$I$11,0),4)*$C219</f>
        <v>7124736</v>
      </c>
      <c r="K219" s="21">
        <f>INDEX(Notes!$I$2:$N$11,MATCH(Notes!$B$2,Notes!$I$2:$I$11,0),5)*$D219</f>
        <v>3545708</v>
      </c>
      <c r="L219" s="21">
        <f>INDEX(Notes!$I$2:$N$11,MATCH(Notes!$B$2,Notes!$I$2:$I$11,0),6)*$E219</f>
        <v>5318562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1772854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2109111</v>
      </c>
      <c r="E220" s="21">
        <f>INDEX(Data[],MATCH($A220,Data[Dist],0),MATCH(E$6,Data[#Headers],0))</f>
        <v>2109111</v>
      </c>
      <c r="F220" s="21">
        <f>INDEX(Data[],MATCH($A220,Data[Dist],0),MATCH(F$6,Data[#Headers],0))</f>
        <v>2109110</v>
      </c>
      <c r="G220" s="21">
        <f>INDEX(Data[],MATCH($A220,Data[Dist],0),MATCH(G$6,Data[#Headers],0))</f>
        <v>19027471</v>
      </c>
      <c r="H220" s="21">
        <f>INDEX(Data[],MATCH($A220,Data[Dist],0),MATCH(H$6,Data[#Headers],0))-G220</f>
        <v>2109110</v>
      </c>
      <c r="I220" s="24"/>
      <c r="J220" s="21">
        <f>INDEX(Notes!$I$2:$N$11,MATCH(Notes!$B$2,Notes!$I$2:$I$11,0),4)*$C220</f>
        <v>8481916</v>
      </c>
      <c r="K220" s="21">
        <f>INDEX(Notes!$I$2:$N$11,MATCH(Notes!$B$2,Notes!$I$2:$I$11,0),5)*$D220</f>
        <v>4218222</v>
      </c>
      <c r="L220" s="21">
        <f>INDEX(Notes!$I$2:$N$11,MATCH(Notes!$B$2,Notes!$I$2:$I$11,0),6)*$E220</f>
        <v>6327333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2109111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339714</v>
      </c>
      <c r="E221" s="21">
        <f>INDEX(Data[],MATCH($A221,Data[Dist],0),MATCH(E$6,Data[#Headers],0))</f>
        <v>339715</v>
      </c>
      <c r="F221" s="21">
        <f>INDEX(Data[],MATCH($A221,Data[Dist],0),MATCH(F$6,Data[#Headers],0))</f>
        <v>339713</v>
      </c>
      <c r="G221" s="21">
        <f>INDEX(Data[],MATCH($A221,Data[Dist],0),MATCH(G$6,Data[#Headers],0))</f>
        <v>3064305</v>
      </c>
      <c r="H221" s="21">
        <f>INDEX(Data[],MATCH($A221,Data[Dist],0),MATCH(H$6,Data[#Headers],0))-G221</f>
        <v>339713</v>
      </c>
      <c r="I221" s="24"/>
      <c r="J221" s="21">
        <f>INDEX(Notes!$I$2:$N$11,MATCH(Notes!$B$2,Notes!$I$2:$I$11,0),4)*$C221</f>
        <v>1365732</v>
      </c>
      <c r="K221" s="21">
        <f>INDEX(Notes!$I$2:$N$11,MATCH(Notes!$B$2,Notes!$I$2:$I$11,0),5)*$D221</f>
        <v>679428</v>
      </c>
      <c r="L221" s="21">
        <f>INDEX(Notes!$I$2:$N$11,MATCH(Notes!$B$2,Notes!$I$2:$I$11,0),6)*$E221</f>
        <v>1019145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339715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357112</v>
      </c>
      <c r="E222" s="21">
        <f>INDEX(Data[],MATCH($A222,Data[Dist],0),MATCH(E$6,Data[#Headers],0))</f>
        <v>303085</v>
      </c>
      <c r="F222" s="21">
        <f>INDEX(Data[],MATCH($A222,Data[Dist],0),MATCH(F$6,Data[#Headers],0))</f>
        <v>303085</v>
      </c>
      <c r="G222" s="21">
        <f>INDEX(Data[],MATCH($A222,Data[Dist],0),MATCH(G$6,Data[#Headers],0))</f>
        <v>3059371</v>
      </c>
      <c r="H222" s="21">
        <f>INDEX(Data[],MATCH($A222,Data[Dist],0),MATCH(H$6,Data[#Headers],0))-G222</f>
        <v>303085</v>
      </c>
      <c r="I222" s="24"/>
      <c r="J222" s="21">
        <f>INDEX(Notes!$I$2:$N$11,MATCH(Notes!$B$2,Notes!$I$2:$I$11,0),4)*$C222</f>
        <v>1435892</v>
      </c>
      <c r="K222" s="21">
        <f>INDEX(Notes!$I$2:$N$11,MATCH(Notes!$B$2,Notes!$I$2:$I$11,0),5)*$D222</f>
        <v>714224</v>
      </c>
      <c r="L222" s="21">
        <f>INDEX(Notes!$I$2:$N$11,MATCH(Notes!$B$2,Notes!$I$2:$I$11,0),6)*$E222</f>
        <v>909255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303085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2884136</v>
      </c>
      <c r="E223" s="21">
        <f>INDEX(Data[],MATCH($A223,Data[Dist],0),MATCH(E$6,Data[#Headers],0))</f>
        <v>2884136</v>
      </c>
      <c r="F223" s="21">
        <f>INDEX(Data[],MATCH($A223,Data[Dist],0),MATCH(F$6,Data[#Headers],0))</f>
        <v>2884136</v>
      </c>
      <c r="G223" s="21">
        <f>INDEX(Data[],MATCH($A223,Data[Dist],0),MATCH(G$6,Data[#Headers],0))</f>
        <v>26009736</v>
      </c>
      <c r="H223" s="21">
        <f>INDEX(Data[],MATCH($A223,Data[Dist],0),MATCH(H$6,Data[#Headers],0))-G223</f>
        <v>2884136</v>
      </c>
      <c r="I223" s="24"/>
      <c r="J223" s="21">
        <f>INDEX(Notes!$I$2:$N$11,MATCH(Notes!$B$2,Notes!$I$2:$I$11,0),4)*$C223</f>
        <v>11589056</v>
      </c>
      <c r="K223" s="21">
        <f>INDEX(Notes!$I$2:$N$11,MATCH(Notes!$B$2,Notes!$I$2:$I$11,0),5)*$D223</f>
        <v>5768272</v>
      </c>
      <c r="L223" s="21">
        <f>INDEX(Notes!$I$2:$N$11,MATCH(Notes!$B$2,Notes!$I$2:$I$11,0),6)*$E223</f>
        <v>8652408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2884136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544109</v>
      </c>
      <c r="E224" s="21">
        <f>INDEX(Data[],MATCH($A224,Data[Dist],0),MATCH(E$6,Data[#Headers],0))</f>
        <v>544110</v>
      </c>
      <c r="F224" s="21">
        <f>INDEX(Data[],MATCH($A224,Data[Dist],0),MATCH(F$6,Data[#Headers],0))</f>
        <v>544108</v>
      </c>
      <c r="G224" s="21">
        <f>INDEX(Data[],MATCH($A224,Data[Dist],0),MATCH(G$6,Data[#Headers],0))</f>
        <v>4908036</v>
      </c>
      <c r="H224" s="21">
        <f>INDEX(Data[],MATCH($A224,Data[Dist],0),MATCH(H$6,Data[#Headers],0))-G224</f>
        <v>544108</v>
      </c>
      <c r="I224" s="24"/>
      <c r="J224" s="21">
        <f>INDEX(Notes!$I$2:$N$11,MATCH(Notes!$B$2,Notes!$I$2:$I$11,0),4)*$C224</f>
        <v>2187488</v>
      </c>
      <c r="K224" s="21">
        <f>INDEX(Notes!$I$2:$N$11,MATCH(Notes!$B$2,Notes!$I$2:$I$11,0),5)*$D224</f>
        <v>1088218</v>
      </c>
      <c r="L224" s="21">
        <f>INDEX(Notes!$I$2:$N$11,MATCH(Notes!$B$2,Notes!$I$2:$I$11,0),6)*$E224</f>
        <v>1632330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544110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631668</v>
      </c>
      <c r="E225" s="21">
        <f>INDEX(Data[],MATCH($A225,Data[Dist],0),MATCH(E$6,Data[#Headers],0))</f>
        <v>631669</v>
      </c>
      <c r="F225" s="21">
        <f>INDEX(Data[],MATCH($A225,Data[Dist],0),MATCH(F$6,Data[#Headers],0))</f>
        <v>631667</v>
      </c>
      <c r="G225" s="21">
        <f>INDEX(Data[],MATCH($A225,Data[Dist],0),MATCH(G$6,Data[#Headers],0))</f>
        <v>5698803</v>
      </c>
      <c r="H225" s="21">
        <f>INDEX(Data[],MATCH($A225,Data[Dist],0),MATCH(H$6,Data[#Headers],0))-G225</f>
        <v>631667</v>
      </c>
      <c r="I225" s="24"/>
      <c r="J225" s="21">
        <f>INDEX(Notes!$I$2:$N$11,MATCH(Notes!$B$2,Notes!$I$2:$I$11,0),4)*$C225</f>
        <v>2540460</v>
      </c>
      <c r="K225" s="21">
        <f>INDEX(Notes!$I$2:$N$11,MATCH(Notes!$B$2,Notes!$I$2:$I$11,0),5)*$D225</f>
        <v>1263336</v>
      </c>
      <c r="L225" s="21">
        <f>INDEX(Notes!$I$2:$N$11,MATCH(Notes!$B$2,Notes!$I$2:$I$11,0),6)*$E225</f>
        <v>1895007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631669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1175479</v>
      </c>
      <c r="E226" s="21">
        <f>INDEX(Data[],MATCH($A226,Data[Dist],0),MATCH(E$6,Data[#Headers],0))</f>
        <v>1175478</v>
      </c>
      <c r="F226" s="21">
        <f>INDEX(Data[],MATCH($A226,Data[Dist],0),MATCH(F$6,Data[#Headers],0))</f>
        <v>1175479</v>
      </c>
      <c r="G226" s="21">
        <f>INDEX(Data[],MATCH($A226,Data[Dist],0),MATCH(G$6,Data[#Headers],0))</f>
        <v>10598612</v>
      </c>
      <c r="H226" s="21">
        <f>INDEX(Data[],MATCH($A226,Data[Dist],0),MATCH(H$6,Data[#Headers],0))-G226</f>
        <v>1175479</v>
      </c>
      <c r="I226" s="24"/>
      <c r="J226" s="21">
        <f>INDEX(Notes!$I$2:$N$11,MATCH(Notes!$B$2,Notes!$I$2:$I$11,0),4)*$C226</f>
        <v>4721220</v>
      </c>
      <c r="K226" s="21">
        <f>INDEX(Notes!$I$2:$N$11,MATCH(Notes!$B$2,Notes!$I$2:$I$11,0),5)*$D226</f>
        <v>2350958</v>
      </c>
      <c r="L226" s="21">
        <f>INDEX(Notes!$I$2:$N$11,MATCH(Notes!$B$2,Notes!$I$2:$I$11,0),6)*$E226</f>
        <v>3526434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1175478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341996</v>
      </c>
      <c r="E227" s="21">
        <f>INDEX(Data[],MATCH($A227,Data[Dist],0),MATCH(E$6,Data[#Headers],0))</f>
        <v>341997</v>
      </c>
      <c r="F227" s="21">
        <f>INDEX(Data[],MATCH($A227,Data[Dist],0),MATCH(F$6,Data[#Headers],0))</f>
        <v>341995</v>
      </c>
      <c r="G227" s="21">
        <f>INDEX(Data[],MATCH($A227,Data[Dist],0),MATCH(G$6,Data[#Headers],0))</f>
        <v>3086347</v>
      </c>
      <c r="H227" s="21">
        <f>INDEX(Data[],MATCH($A227,Data[Dist],0),MATCH(H$6,Data[#Headers],0))-G227</f>
        <v>341995</v>
      </c>
      <c r="I227" s="24"/>
      <c r="J227" s="21">
        <f>INDEX(Notes!$I$2:$N$11,MATCH(Notes!$B$2,Notes!$I$2:$I$11,0),4)*$C227</f>
        <v>1376364</v>
      </c>
      <c r="K227" s="21">
        <f>INDEX(Notes!$I$2:$N$11,MATCH(Notes!$B$2,Notes!$I$2:$I$11,0),5)*$D227</f>
        <v>683992</v>
      </c>
      <c r="L227" s="21">
        <f>INDEX(Notes!$I$2:$N$11,MATCH(Notes!$B$2,Notes!$I$2:$I$11,0),6)*$E227</f>
        <v>1025991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341997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75128</v>
      </c>
      <c r="E228" s="21">
        <f>INDEX(Data[],MATCH($A228,Data[Dist],0),MATCH(E$6,Data[#Headers],0))</f>
        <v>75128</v>
      </c>
      <c r="F228" s="21">
        <f>INDEX(Data[],MATCH($A228,Data[Dist],0),MATCH(F$6,Data[#Headers],0))</f>
        <v>75129</v>
      </c>
      <c r="G228" s="21">
        <f>INDEX(Data[],MATCH($A228,Data[Dist],0),MATCH(G$6,Data[#Headers],0))</f>
        <v>691592</v>
      </c>
      <c r="H228" s="21">
        <f>INDEX(Data[],MATCH($A228,Data[Dist],0),MATCH(H$6,Data[#Headers],0))-G228</f>
        <v>75129</v>
      </c>
      <c r="I228" s="24"/>
      <c r="J228" s="21">
        <f>INDEX(Notes!$I$2:$N$11,MATCH(Notes!$B$2,Notes!$I$2:$I$11,0),4)*$C228</f>
        <v>315952</v>
      </c>
      <c r="K228" s="21">
        <f>INDEX(Notes!$I$2:$N$11,MATCH(Notes!$B$2,Notes!$I$2:$I$11,0),5)*$D228</f>
        <v>150256</v>
      </c>
      <c r="L228" s="21">
        <f>INDEX(Notes!$I$2:$N$11,MATCH(Notes!$B$2,Notes!$I$2:$I$11,0),6)*$E228</f>
        <v>225384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75128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167069</v>
      </c>
      <c r="E229" s="21">
        <f>INDEX(Data[],MATCH($A229,Data[Dist],0),MATCH(E$6,Data[#Headers],0))</f>
        <v>167070</v>
      </c>
      <c r="F229" s="21">
        <f>INDEX(Data[],MATCH($A229,Data[Dist],0),MATCH(F$6,Data[#Headers],0))</f>
        <v>167068</v>
      </c>
      <c r="G229" s="21">
        <f>INDEX(Data[],MATCH($A229,Data[Dist],0),MATCH(G$6,Data[#Headers],0))</f>
        <v>1506576</v>
      </c>
      <c r="H229" s="21">
        <f>INDEX(Data[],MATCH($A229,Data[Dist],0),MATCH(H$6,Data[#Headers],0))-G229</f>
        <v>167068</v>
      </c>
      <c r="I229" s="24"/>
      <c r="J229" s="21">
        <f>INDEX(Notes!$I$2:$N$11,MATCH(Notes!$B$2,Notes!$I$2:$I$11,0),4)*$C229</f>
        <v>671228</v>
      </c>
      <c r="K229" s="21">
        <f>INDEX(Notes!$I$2:$N$11,MATCH(Notes!$B$2,Notes!$I$2:$I$11,0),5)*$D229</f>
        <v>334138</v>
      </c>
      <c r="L229" s="21">
        <f>INDEX(Notes!$I$2:$N$11,MATCH(Notes!$B$2,Notes!$I$2:$I$11,0),6)*$E229</f>
        <v>501210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167070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56153</v>
      </c>
      <c r="E230" s="21">
        <f>INDEX(Data[],MATCH($A230,Data[Dist],0),MATCH(E$6,Data[#Headers],0))</f>
        <v>56152</v>
      </c>
      <c r="F230" s="21">
        <f>INDEX(Data[],MATCH($A230,Data[Dist],0),MATCH(F$6,Data[#Headers],0))</f>
        <v>56153</v>
      </c>
      <c r="G230" s="21">
        <f>INDEX(Data[],MATCH($A230,Data[Dist],0),MATCH(G$6,Data[#Headers],0))</f>
        <v>507458</v>
      </c>
      <c r="H230" s="21">
        <f>INDEX(Data[],MATCH($A230,Data[Dist],0),MATCH(H$6,Data[#Headers],0))-G230</f>
        <v>56153</v>
      </c>
      <c r="I230" s="24"/>
      <c r="J230" s="21">
        <f>INDEX(Notes!$I$2:$N$11,MATCH(Notes!$B$2,Notes!$I$2:$I$11,0),4)*$C230</f>
        <v>226696</v>
      </c>
      <c r="K230" s="21">
        <f>INDEX(Notes!$I$2:$N$11,MATCH(Notes!$B$2,Notes!$I$2:$I$11,0),5)*$D230</f>
        <v>112306</v>
      </c>
      <c r="L230" s="21">
        <f>INDEX(Notes!$I$2:$N$11,MATCH(Notes!$B$2,Notes!$I$2:$I$11,0),6)*$E230</f>
        <v>168456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56152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665236</v>
      </c>
      <c r="E231" s="21">
        <f>INDEX(Data[],MATCH($A231,Data[Dist],0),MATCH(E$6,Data[#Headers],0))</f>
        <v>665236</v>
      </c>
      <c r="F231" s="21">
        <f>INDEX(Data[],MATCH($A231,Data[Dist],0),MATCH(F$6,Data[#Headers],0))</f>
        <v>665237</v>
      </c>
      <c r="G231" s="21">
        <f>INDEX(Data[],MATCH($A231,Data[Dist],0),MATCH(G$6,Data[#Headers],0))</f>
        <v>6000480</v>
      </c>
      <c r="H231" s="21">
        <f>INDEX(Data[],MATCH($A231,Data[Dist],0),MATCH(H$6,Data[#Headers],0))-G231</f>
        <v>665237</v>
      </c>
      <c r="I231" s="24"/>
      <c r="J231" s="21">
        <f>INDEX(Notes!$I$2:$N$11,MATCH(Notes!$B$2,Notes!$I$2:$I$11,0),4)*$C231</f>
        <v>2674300</v>
      </c>
      <c r="K231" s="21">
        <f>INDEX(Notes!$I$2:$N$11,MATCH(Notes!$B$2,Notes!$I$2:$I$11,0),5)*$D231</f>
        <v>1330472</v>
      </c>
      <c r="L231" s="21">
        <f>INDEX(Notes!$I$2:$N$11,MATCH(Notes!$B$2,Notes!$I$2:$I$11,0),6)*$E231</f>
        <v>1995708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665236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1873282</v>
      </c>
      <c r="E232" s="21">
        <f>INDEX(Data[],MATCH($A232,Data[Dist],0),MATCH(E$6,Data[#Headers],0))</f>
        <v>1873282</v>
      </c>
      <c r="F232" s="21">
        <f>INDEX(Data[],MATCH($A232,Data[Dist],0),MATCH(F$6,Data[#Headers],0))</f>
        <v>1873282</v>
      </c>
      <c r="G232" s="21">
        <f>INDEX(Data[],MATCH($A232,Data[Dist],0),MATCH(G$6,Data[#Headers],0))</f>
        <v>16892922</v>
      </c>
      <c r="H232" s="21">
        <f>INDEX(Data[],MATCH($A232,Data[Dist],0),MATCH(H$6,Data[#Headers],0))-G232</f>
        <v>1873282</v>
      </c>
      <c r="I232" s="24"/>
      <c r="J232" s="21">
        <f>INDEX(Notes!$I$2:$N$11,MATCH(Notes!$B$2,Notes!$I$2:$I$11,0),4)*$C232</f>
        <v>7526512</v>
      </c>
      <c r="K232" s="21">
        <f>INDEX(Notes!$I$2:$N$11,MATCH(Notes!$B$2,Notes!$I$2:$I$11,0),5)*$D232</f>
        <v>3746564</v>
      </c>
      <c r="L232" s="21">
        <f>INDEX(Notes!$I$2:$N$11,MATCH(Notes!$B$2,Notes!$I$2:$I$11,0),6)*$E232</f>
        <v>5619846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1873282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5095919</v>
      </c>
      <c r="E233" s="21">
        <f>INDEX(Data[],MATCH($A233,Data[Dist],0),MATCH(E$6,Data[#Headers],0))</f>
        <v>5095919</v>
      </c>
      <c r="F233" s="21">
        <f>INDEX(Data[],MATCH($A233,Data[Dist],0),MATCH(F$6,Data[#Headers],0))</f>
        <v>5095919</v>
      </c>
      <c r="G233" s="21">
        <f>INDEX(Data[],MATCH($A233,Data[Dist],0),MATCH(G$6,Data[#Headers],0))</f>
        <v>45941171</v>
      </c>
      <c r="H233" s="21">
        <f>INDEX(Data[],MATCH($A233,Data[Dist],0),MATCH(H$6,Data[#Headers],0))-G233</f>
        <v>5095919</v>
      </c>
      <c r="I233" s="24"/>
      <c r="J233" s="21">
        <f>INDEX(Notes!$I$2:$N$11,MATCH(Notes!$B$2,Notes!$I$2:$I$11,0),4)*$C233</f>
        <v>20461576</v>
      </c>
      <c r="K233" s="21">
        <f>INDEX(Notes!$I$2:$N$11,MATCH(Notes!$B$2,Notes!$I$2:$I$11,0),5)*$D233</f>
        <v>10191838</v>
      </c>
      <c r="L233" s="21">
        <f>INDEX(Notes!$I$2:$N$11,MATCH(Notes!$B$2,Notes!$I$2:$I$11,0),6)*$E233</f>
        <v>15287757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5095919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379259</v>
      </c>
      <c r="E234" s="21">
        <f>INDEX(Data[],MATCH($A234,Data[Dist],0),MATCH(E$6,Data[#Headers],0))</f>
        <v>379259</v>
      </c>
      <c r="F234" s="21">
        <f>INDEX(Data[],MATCH($A234,Data[Dist],0),MATCH(F$6,Data[#Headers],0))</f>
        <v>379260</v>
      </c>
      <c r="G234" s="21">
        <f>INDEX(Data[],MATCH($A234,Data[Dist],0),MATCH(G$6,Data[#Headers],0))</f>
        <v>3423111</v>
      </c>
      <c r="H234" s="21">
        <f>INDEX(Data[],MATCH($A234,Data[Dist],0),MATCH(H$6,Data[#Headers],0))-G234</f>
        <v>379260</v>
      </c>
      <c r="I234" s="24"/>
      <c r="J234" s="21">
        <f>INDEX(Notes!$I$2:$N$11,MATCH(Notes!$B$2,Notes!$I$2:$I$11,0),4)*$C234</f>
        <v>1526816</v>
      </c>
      <c r="K234" s="21">
        <f>INDEX(Notes!$I$2:$N$11,MATCH(Notes!$B$2,Notes!$I$2:$I$11,0),5)*$D234</f>
        <v>758518</v>
      </c>
      <c r="L234" s="21">
        <f>INDEX(Notes!$I$2:$N$11,MATCH(Notes!$B$2,Notes!$I$2:$I$11,0),6)*$E234</f>
        <v>1137777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379259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124839</v>
      </c>
      <c r="E235" s="21">
        <f>INDEX(Data[],MATCH($A235,Data[Dist],0),MATCH(E$6,Data[#Headers],0))</f>
        <v>124839</v>
      </c>
      <c r="F235" s="21">
        <f>INDEX(Data[],MATCH($A235,Data[Dist],0),MATCH(F$6,Data[#Headers],0))</f>
        <v>124839</v>
      </c>
      <c r="G235" s="21">
        <f>INDEX(Data[],MATCH($A235,Data[Dist],0),MATCH(G$6,Data[#Headers],0))</f>
        <v>1126411</v>
      </c>
      <c r="H235" s="21">
        <f>INDEX(Data[],MATCH($A235,Data[Dist],0),MATCH(H$6,Data[#Headers],0))-G235</f>
        <v>124839</v>
      </c>
      <c r="I235" s="24"/>
      <c r="J235" s="21">
        <f>INDEX(Notes!$I$2:$N$11,MATCH(Notes!$B$2,Notes!$I$2:$I$11,0),4)*$C235</f>
        <v>502216</v>
      </c>
      <c r="K235" s="21">
        <f>INDEX(Notes!$I$2:$N$11,MATCH(Notes!$B$2,Notes!$I$2:$I$11,0),5)*$D235</f>
        <v>249678</v>
      </c>
      <c r="L235" s="21">
        <f>INDEX(Notes!$I$2:$N$11,MATCH(Notes!$B$2,Notes!$I$2:$I$11,0),6)*$E235</f>
        <v>374517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124839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220912</v>
      </c>
      <c r="E236" s="21">
        <f>INDEX(Data[],MATCH($A236,Data[Dist],0),MATCH(E$6,Data[#Headers],0))</f>
        <v>220912</v>
      </c>
      <c r="F236" s="21">
        <f>INDEX(Data[],MATCH($A236,Data[Dist],0),MATCH(F$6,Data[#Headers],0))</f>
        <v>220913</v>
      </c>
      <c r="G236" s="21">
        <f>INDEX(Data[],MATCH($A236,Data[Dist],0),MATCH(G$6,Data[#Headers],0))</f>
        <v>1996960</v>
      </c>
      <c r="H236" s="21">
        <f>INDEX(Data[],MATCH($A236,Data[Dist],0),MATCH(H$6,Data[#Headers],0))-G236</f>
        <v>220913</v>
      </c>
      <c r="I236" s="24"/>
      <c r="J236" s="21">
        <f>INDEX(Notes!$I$2:$N$11,MATCH(Notes!$B$2,Notes!$I$2:$I$11,0),4)*$C236</f>
        <v>892400</v>
      </c>
      <c r="K236" s="21">
        <f>INDEX(Notes!$I$2:$N$11,MATCH(Notes!$B$2,Notes!$I$2:$I$11,0),5)*$D236</f>
        <v>441824</v>
      </c>
      <c r="L236" s="21">
        <f>INDEX(Notes!$I$2:$N$11,MATCH(Notes!$B$2,Notes!$I$2:$I$11,0),6)*$E236</f>
        <v>662736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220912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359673</v>
      </c>
      <c r="E237" s="21">
        <f>INDEX(Data[],MATCH($A237,Data[Dist],0),MATCH(E$6,Data[#Headers],0))</f>
        <v>359673</v>
      </c>
      <c r="F237" s="21">
        <f>INDEX(Data[],MATCH($A237,Data[Dist],0),MATCH(F$6,Data[#Headers],0))</f>
        <v>359674</v>
      </c>
      <c r="G237" s="21">
        <f>INDEX(Data[],MATCH($A237,Data[Dist],0),MATCH(G$6,Data[#Headers],0))</f>
        <v>3245069</v>
      </c>
      <c r="H237" s="21">
        <f>INDEX(Data[],MATCH($A237,Data[Dist],0),MATCH(H$6,Data[#Headers],0))-G237</f>
        <v>359674</v>
      </c>
      <c r="I237" s="24"/>
      <c r="J237" s="21">
        <f>INDEX(Notes!$I$2:$N$11,MATCH(Notes!$B$2,Notes!$I$2:$I$11,0),4)*$C237</f>
        <v>1446704</v>
      </c>
      <c r="K237" s="21">
        <f>INDEX(Notes!$I$2:$N$11,MATCH(Notes!$B$2,Notes!$I$2:$I$11,0),5)*$D237</f>
        <v>719346</v>
      </c>
      <c r="L237" s="21">
        <f>INDEX(Notes!$I$2:$N$11,MATCH(Notes!$B$2,Notes!$I$2:$I$11,0),6)*$E237</f>
        <v>1079019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359673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1610976</v>
      </c>
      <c r="E238" s="21">
        <f>INDEX(Data[],MATCH($A238,Data[Dist],0),MATCH(E$6,Data[#Headers],0))</f>
        <v>1610976</v>
      </c>
      <c r="F238" s="21">
        <f>INDEX(Data[],MATCH($A238,Data[Dist],0),MATCH(F$6,Data[#Headers],0))</f>
        <v>1610975</v>
      </c>
      <c r="G238" s="21">
        <f>INDEX(Data[],MATCH($A238,Data[Dist],0),MATCH(G$6,Data[#Headers],0))</f>
        <v>14531252</v>
      </c>
      <c r="H238" s="21">
        <f>INDEX(Data[],MATCH($A238,Data[Dist],0),MATCH(H$6,Data[#Headers],0))-G238</f>
        <v>1610975</v>
      </c>
      <c r="I238" s="24"/>
      <c r="J238" s="21">
        <f>INDEX(Notes!$I$2:$N$11,MATCH(Notes!$B$2,Notes!$I$2:$I$11,0),4)*$C238</f>
        <v>6476372</v>
      </c>
      <c r="K238" s="21">
        <f>INDEX(Notes!$I$2:$N$11,MATCH(Notes!$B$2,Notes!$I$2:$I$11,0),5)*$D238</f>
        <v>3221952</v>
      </c>
      <c r="L238" s="21">
        <f>INDEX(Notes!$I$2:$N$11,MATCH(Notes!$B$2,Notes!$I$2:$I$11,0),6)*$E238</f>
        <v>4832928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1610976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1741124</v>
      </c>
      <c r="E239" s="21">
        <f>INDEX(Data[],MATCH($A239,Data[Dist],0),MATCH(E$6,Data[#Headers],0))</f>
        <v>1741125</v>
      </c>
      <c r="F239" s="21">
        <f>INDEX(Data[],MATCH($A239,Data[Dist],0),MATCH(F$6,Data[#Headers],0))</f>
        <v>1741123</v>
      </c>
      <c r="G239" s="21">
        <f>INDEX(Data[],MATCH($A239,Data[Dist],0),MATCH(G$6,Data[#Headers],0))</f>
        <v>15697627</v>
      </c>
      <c r="H239" s="21">
        <f>INDEX(Data[],MATCH($A239,Data[Dist],0),MATCH(H$6,Data[#Headers],0))-G239</f>
        <v>1741123</v>
      </c>
      <c r="I239" s="24"/>
      <c r="J239" s="21">
        <f>INDEX(Notes!$I$2:$N$11,MATCH(Notes!$B$2,Notes!$I$2:$I$11,0),4)*$C239</f>
        <v>6992004</v>
      </c>
      <c r="K239" s="21">
        <f>INDEX(Notes!$I$2:$N$11,MATCH(Notes!$B$2,Notes!$I$2:$I$11,0),5)*$D239</f>
        <v>3482248</v>
      </c>
      <c r="L239" s="21">
        <f>INDEX(Notes!$I$2:$N$11,MATCH(Notes!$B$2,Notes!$I$2:$I$11,0),6)*$E239</f>
        <v>5223375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1741125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4101953</v>
      </c>
      <c r="E240" s="21">
        <f>INDEX(Data[],MATCH($A240,Data[Dist],0),MATCH(E$6,Data[#Headers],0))</f>
        <v>4101954</v>
      </c>
      <c r="F240" s="21">
        <f>INDEX(Data[],MATCH($A240,Data[Dist],0),MATCH(F$6,Data[#Headers],0))</f>
        <v>4101952</v>
      </c>
      <c r="G240" s="21">
        <f>INDEX(Data[],MATCH($A240,Data[Dist],0),MATCH(G$6,Data[#Headers],0))</f>
        <v>37001152</v>
      </c>
      <c r="H240" s="21">
        <f>INDEX(Data[],MATCH($A240,Data[Dist],0),MATCH(H$6,Data[#Headers],0))-G240</f>
        <v>4101952</v>
      </c>
      <c r="I240" s="24"/>
      <c r="J240" s="21">
        <f>INDEX(Notes!$I$2:$N$11,MATCH(Notes!$B$2,Notes!$I$2:$I$11,0),4)*$C240</f>
        <v>16491384</v>
      </c>
      <c r="K240" s="21">
        <f>INDEX(Notes!$I$2:$N$11,MATCH(Notes!$B$2,Notes!$I$2:$I$11,0),5)*$D240</f>
        <v>8203906</v>
      </c>
      <c r="L240" s="21">
        <f>INDEX(Notes!$I$2:$N$11,MATCH(Notes!$B$2,Notes!$I$2:$I$11,0),6)*$E240</f>
        <v>12305862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4101954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626023</v>
      </c>
      <c r="E241" s="21">
        <f>INDEX(Data[],MATCH($A241,Data[Dist],0),MATCH(E$6,Data[#Headers],0))</f>
        <v>626023</v>
      </c>
      <c r="F241" s="21">
        <f>INDEX(Data[],MATCH($A241,Data[Dist],0),MATCH(F$6,Data[#Headers],0))</f>
        <v>626022</v>
      </c>
      <c r="G241" s="21">
        <f>INDEX(Data[],MATCH($A241,Data[Dist],0),MATCH(G$6,Data[#Headers],0))</f>
        <v>5644843</v>
      </c>
      <c r="H241" s="21">
        <f>INDEX(Data[],MATCH($A241,Data[Dist],0),MATCH(H$6,Data[#Headers],0))-G241</f>
        <v>626022</v>
      </c>
      <c r="I241" s="24"/>
      <c r="J241" s="21">
        <f>INDEX(Notes!$I$2:$N$11,MATCH(Notes!$B$2,Notes!$I$2:$I$11,0),4)*$C241</f>
        <v>2514728</v>
      </c>
      <c r="K241" s="21">
        <f>INDEX(Notes!$I$2:$N$11,MATCH(Notes!$B$2,Notes!$I$2:$I$11,0),5)*$D241</f>
        <v>1252046</v>
      </c>
      <c r="L241" s="21">
        <f>INDEX(Notes!$I$2:$N$11,MATCH(Notes!$B$2,Notes!$I$2:$I$11,0),6)*$E241</f>
        <v>1878069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626023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294425</v>
      </c>
      <c r="E242" s="21">
        <f>INDEX(Data[],MATCH($A242,Data[Dist],0),MATCH(E$6,Data[#Headers],0))</f>
        <v>294424</v>
      </c>
      <c r="F242" s="21">
        <f>INDEX(Data[],MATCH($A242,Data[Dist],0),MATCH(F$6,Data[#Headers],0))</f>
        <v>294425</v>
      </c>
      <c r="G242" s="21">
        <f>INDEX(Data[],MATCH($A242,Data[Dist],0),MATCH(G$6,Data[#Headers],0))</f>
        <v>2659850</v>
      </c>
      <c r="H242" s="21">
        <f>INDEX(Data[],MATCH($A242,Data[Dist],0),MATCH(H$6,Data[#Headers],0))-G242</f>
        <v>294425</v>
      </c>
      <c r="I242" s="24"/>
      <c r="J242" s="21">
        <f>INDEX(Notes!$I$2:$N$11,MATCH(Notes!$B$2,Notes!$I$2:$I$11,0),4)*$C242</f>
        <v>1187728</v>
      </c>
      <c r="K242" s="21">
        <f>INDEX(Notes!$I$2:$N$11,MATCH(Notes!$B$2,Notes!$I$2:$I$11,0),5)*$D242</f>
        <v>588850</v>
      </c>
      <c r="L242" s="21">
        <f>INDEX(Notes!$I$2:$N$11,MATCH(Notes!$B$2,Notes!$I$2:$I$11,0),6)*$E242</f>
        <v>883272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294424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718698</v>
      </c>
      <c r="E243" s="21">
        <f>INDEX(Data[],MATCH($A243,Data[Dist],0),MATCH(E$6,Data[#Headers],0))</f>
        <v>718698</v>
      </c>
      <c r="F243" s="21">
        <f>INDEX(Data[],MATCH($A243,Data[Dist],0),MATCH(F$6,Data[#Headers],0))</f>
        <v>718698</v>
      </c>
      <c r="G243" s="21">
        <f>INDEX(Data[],MATCH($A243,Data[Dist],0),MATCH(G$6,Data[#Headers],0))</f>
        <v>6479506</v>
      </c>
      <c r="H243" s="21">
        <f>INDEX(Data[],MATCH($A243,Data[Dist],0),MATCH(H$6,Data[#Headers],0))-G243</f>
        <v>718698</v>
      </c>
      <c r="I243" s="24"/>
      <c r="J243" s="21">
        <f>INDEX(Notes!$I$2:$N$11,MATCH(Notes!$B$2,Notes!$I$2:$I$11,0),4)*$C243</f>
        <v>2886016</v>
      </c>
      <c r="K243" s="21">
        <f>INDEX(Notes!$I$2:$N$11,MATCH(Notes!$B$2,Notes!$I$2:$I$11,0),5)*$D243</f>
        <v>1437396</v>
      </c>
      <c r="L243" s="21">
        <f>INDEX(Notes!$I$2:$N$11,MATCH(Notes!$B$2,Notes!$I$2:$I$11,0),6)*$E243</f>
        <v>2156094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718698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788875</v>
      </c>
      <c r="E244" s="21">
        <f>INDEX(Data[],MATCH($A244,Data[Dist],0),MATCH(E$6,Data[#Headers],0))</f>
        <v>788875</v>
      </c>
      <c r="F244" s="21">
        <f>INDEX(Data[],MATCH($A244,Data[Dist],0),MATCH(F$6,Data[#Headers],0))</f>
        <v>788874</v>
      </c>
      <c r="G244" s="21">
        <f>INDEX(Data[],MATCH($A244,Data[Dist],0),MATCH(G$6,Data[#Headers],0))</f>
        <v>7114923</v>
      </c>
      <c r="H244" s="21">
        <f>INDEX(Data[],MATCH($A244,Data[Dist],0),MATCH(H$6,Data[#Headers],0))-G244</f>
        <v>788874</v>
      </c>
      <c r="I244" s="24"/>
      <c r="J244" s="21">
        <f>INDEX(Notes!$I$2:$N$11,MATCH(Notes!$B$2,Notes!$I$2:$I$11,0),4)*$C244</f>
        <v>3170548</v>
      </c>
      <c r="K244" s="21">
        <f>INDEX(Notes!$I$2:$N$11,MATCH(Notes!$B$2,Notes!$I$2:$I$11,0),5)*$D244</f>
        <v>1577750</v>
      </c>
      <c r="L244" s="21">
        <f>INDEX(Notes!$I$2:$N$11,MATCH(Notes!$B$2,Notes!$I$2:$I$11,0),6)*$E244</f>
        <v>2366625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788875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767145</v>
      </c>
      <c r="E245" s="21">
        <f>INDEX(Data[],MATCH($A245,Data[Dist],0),MATCH(E$6,Data[#Headers],0))</f>
        <v>767145</v>
      </c>
      <c r="F245" s="21">
        <f>INDEX(Data[],MATCH($A245,Data[Dist],0),MATCH(F$6,Data[#Headers],0))</f>
        <v>767144</v>
      </c>
      <c r="G245" s="21">
        <f>INDEX(Data[],MATCH($A245,Data[Dist],0),MATCH(G$6,Data[#Headers],0))</f>
        <v>6919093</v>
      </c>
      <c r="H245" s="21">
        <f>INDEX(Data[],MATCH($A245,Data[Dist],0),MATCH(H$6,Data[#Headers],0))-G245</f>
        <v>767144</v>
      </c>
      <c r="I245" s="24"/>
      <c r="J245" s="21">
        <f>INDEX(Notes!$I$2:$N$11,MATCH(Notes!$B$2,Notes!$I$2:$I$11,0),4)*$C245</f>
        <v>3083368</v>
      </c>
      <c r="K245" s="21">
        <f>INDEX(Notes!$I$2:$N$11,MATCH(Notes!$B$2,Notes!$I$2:$I$11,0),5)*$D245</f>
        <v>1534290</v>
      </c>
      <c r="L245" s="21">
        <f>INDEX(Notes!$I$2:$N$11,MATCH(Notes!$B$2,Notes!$I$2:$I$11,0),6)*$E245</f>
        <v>2301435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767145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206247</v>
      </c>
      <c r="E246" s="21">
        <f>INDEX(Data[],MATCH($A246,Data[Dist],0),MATCH(E$6,Data[#Headers],0))</f>
        <v>206247</v>
      </c>
      <c r="F246" s="21">
        <f>INDEX(Data[],MATCH($A246,Data[Dist],0),MATCH(F$6,Data[#Headers],0))</f>
        <v>206248</v>
      </c>
      <c r="G246" s="21">
        <f>INDEX(Data[],MATCH($A246,Data[Dist],0),MATCH(G$6,Data[#Headers],0))</f>
        <v>1861259</v>
      </c>
      <c r="H246" s="21">
        <f>INDEX(Data[],MATCH($A246,Data[Dist],0),MATCH(H$6,Data[#Headers],0))-G246</f>
        <v>206248</v>
      </c>
      <c r="I246" s="24"/>
      <c r="J246" s="21">
        <f>INDEX(Notes!$I$2:$N$11,MATCH(Notes!$B$2,Notes!$I$2:$I$11,0),4)*$C246</f>
        <v>830024</v>
      </c>
      <c r="K246" s="21">
        <f>INDEX(Notes!$I$2:$N$11,MATCH(Notes!$B$2,Notes!$I$2:$I$11,0),5)*$D246</f>
        <v>412494</v>
      </c>
      <c r="L246" s="21">
        <f>INDEX(Notes!$I$2:$N$11,MATCH(Notes!$B$2,Notes!$I$2:$I$11,0),6)*$E246</f>
        <v>618741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206247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237574</v>
      </c>
      <c r="E247" s="21">
        <f>INDEX(Data[],MATCH($A247,Data[Dist],0),MATCH(E$6,Data[#Headers],0))</f>
        <v>237574</v>
      </c>
      <c r="F247" s="21">
        <f>INDEX(Data[],MATCH($A247,Data[Dist],0),MATCH(F$6,Data[#Headers],0))</f>
        <v>237572</v>
      </c>
      <c r="G247" s="21">
        <f>INDEX(Data[],MATCH($A247,Data[Dist],0),MATCH(G$6,Data[#Headers],0))</f>
        <v>2143546</v>
      </c>
      <c r="H247" s="21">
        <f>INDEX(Data[],MATCH($A247,Data[Dist],0),MATCH(H$6,Data[#Headers],0))-G247</f>
        <v>237572</v>
      </c>
      <c r="I247" s="24"/>
      <c r="J247" s="21">
        <f>INDEX(Notes!$I$2:$N$11,MATCH(Notes!$B$2,Notes!$I$2:$I$11,0),4)*$C247</f>
        <v>955676</v>
      </c>
      <c r="K247" s="21">
        <f>INDEX(Notes!$I$2:$N$11,MATCH(Notes!$B$2,Notes!$I$2:$I$11,0),5)*$D247</f>
        <v>475148</v>
      </c>
      <c r="L247" s="21">
        <f>INDEX(Notes!$I$2:$N$11,MATCH(Notes!$B$2,Notes!$I$2:$I$11,0),6)*$E247</f>
        <v>712722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237574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655448</v>
      </c>
      <c r="E248" s="21">
        <f>INDEX(Data[],MATCH($A248,Data[Dist],0),MATCH(E$6,Data[#Headers],0))</f>
        <v>655448</v>
      </c>
      <c r="F248" s="21">
        <f>INDEX(Data[],MATCH($A248,Data[Dist],0),MATCH(F$6,Data[#Headers],0))</f>
        <v>655446</v>
      </c>
      <c r="G248" s="21">
        <f>INDEX(Data[],MATCH($A248,Data[Dist],0),MATCH(G$6,Data[#Headers],0))</f>
        <v>5911020</v>
      </c>
      <c r="H248" s="21">
        <f>INDEX(Data[],MATCH($A248,Data[Dist],0),MATCH(H$6,Data[#Headers],0))-G248</f>
        <v>655446</v>
      </c>
      <c r="I248" s="24"/>
      <c r="J248" s="21">
        <f>INDEX(Notes!$I$2:$N$11,MATCH(Notes!$B$2,Notes!$I$2:$I$11,0),4)*$C248</f>
        <v>2633780</v>
      </c>
      <c r="K248" s="21">
        <f>INDEX(Notes!$I$2:$N$11,MATCH(Notes!$B$2,Notes!$I$2:$I$11,0),5)*$D248</f>
        <v>1310896</v>
      </c>
      <c r="L248" s="21">
        <f>INDEX(Notes!$I$2:$N$11,MATCH(Notes!$B$2,Notes!$I$2:$I$11,0),6)*$E248</f>
        <v>1966344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655448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789668</v>
      </c>
      <c r="E249" s="21">
        <f>INDEX(Data[],MATCH($A249,Data[Dist],0),MATCH(E$6,Data[#Headers],0))</f>
        <v>789668</v>
      </c>
      <c r="F249" s="21">
        <f>INDEX(Data[],MATCH($A249,Data[Dist],0),MATCH(F$6,Data[#Headers],0))</f>
        <v>789667</v>
      </c>
      <c r="G249" s="21">
        <f>INDEX(Data[],MATCH($A249,Data[Dist],0),MATCH(G$6,Data[#Headers],0))</f>
        <v>7122328</v>
      </c>
      <c r="H249" s="21">
        <f>INDEX(Data[],MATCH($A249,Data[Dist],0),MATCH(H$6,Data[#Headers],0))-G249</f>
        <v>789667</v>
      </c>
      <c r="I249" s="24"/>
      <c r="J249" s="21">
        <f>INDEX(Notes!$I$2:$N$11,MATCH(Notes!$B$2,Notes!$I$2:$I$11,0),4)*$C249</f>
        <v>3173988</v>
      </c>
      <c r="K249" s="21">
        <f>INDEX(Notes!$I$2:$N$11,MATCH(Notes!$B$2,Notes!$I$2:$I$11,0),5)*$D249</f>
        <v>1579336</v>
      </c>
      <c r="L249" s="21">
        <f>INDEX(Notes!$I$2:$N$11,MATCH(Notes!$B$2,Notes!$I$2:$I$11,0),6)*$E249</f>
        <v>2369004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789668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317409</v>
      </c>
      <c r="E250" s="21">
        <f>INDEX(Data[],MATCH($A250,Data[Dist],0),MATCH(E$6,Data[#Headers],0))</f>
        <v>317409</v>
      </c>
      <c r="F250" s="21">
        <f>INDEX(Data[],MATCH($A250,Data[Dist],0),MATCH(F$6,Data[#Headers],0))</f>
        <v>317407</v>
      </c>
      <c r="G250" s="21">
        <f>INDEX(Data[],MATCH($A250,Data[Dist],0),MATCH(G$6,Data[#Headers],0))</f>
        <v>2862805</v>
      </c>
      <c r="H250" s="21">
        <f>INDEX(Data[],MATCH($A250,Data[Dist],0),MATCH(H$6,Data[#Headers],0))-G250</f>
        <v>317407</v>
      </c>
      <c r="I250" s="24"/>
      <c r="J250" s="21">
        <f>INDEX(Notes!$I$2:$N$11,MATCH(Notes!$B$2,Notes!$I$2:$I$11,0),4)*$C250</f>
        <v>1275760</v>
      </c>
      <c r="K250" s="21">
        <f>INDEX(Notes!$I$2:$N$11,MATCH(Notes!$B$2,Notes!$I$2:$I$11,0),5)*$D250</f>
        <v>634818</v>
      </c>
      <c r="L250" s="21">
        <f>INDEX(Notes!$I$2:$N$11,MATCH(Notes!$B$2,Notes!$I$2:$I$11,0),6)*$E250</f>
        <v>952227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317409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145039</v>
      </c>
      <c r="E251" s="21">
        <f>INDEX(Data[],MATCH($A251,Data[Dist],0),MATCH(E$6,Data[#Headers],0))</f>
        <v>145040</v>
      </c>
      <c r="F251" s="21">
        <f>INDEX(Data[],MATCH($A251,Data[Dist],0),MATCH(F$6,Data[#Headers],0))</f>
        <v>145038</v>
      </c>
      <c r="G251" s="21">
        <f>INDEX(Data[],MATCH($A251,Data[Dist],0),MATCH(G$6,Data[#Headers],0))</f>
        <v>1308166</v>
      </c>
      <c r="H251" s="21">
        <f>INDEX(Data[],MATCH($A251,Data[Dist],0),MATCH(H$6,Data[#Headers],0))-G251</f>
        <v>145038</v>
      </c>
      <c r="I251" s="24"/>
      <c r="J251" s="21">
        <f>INDEX(Notes!$I$2:$N$11,MATCH(Notes!$B$2,Notes!$I$2:$I$11,0),4)*$C251</f>
        <v>582968</v>
      </c>
      <c r="K251" s="21">
        <f>INDEX(Notes!$I$2:$N$11,MATCH(Notes!$B$2,Notes!$I$2:$I$11,0),5)*$D251</f>
        <v>290078</v>
      </c>
      <c r="L251" s="21">
        <f>INDEX(Notes!$I$2:$N$11,MATCH(Notes!$B$2,Notes!$I$2:$I$11,0),6)*$E251</f>
        <v>435120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145040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401310</v>
      </c>
      <c r="E252" s="21">
        <f>INDEX(Data[],MATCH($A252,Data[Dist],0),MATCH(E$6,Data[#Headers],0))</f>
        <v>401310</v>
      </c>
      <c r="F252" s="21">
        <f>INDEX(Data[],MATCH($A252,Data[Dist],0),MATCH(F$6,Data[#Headers],0))</f>
        <v>401311</v>
      </c>
      <c r="G252" s="21">
        <f>INDEX(Data[],MATCH($A252,Data[Dist],0),MATCH(G$6,Data[#Headers],0))</f>
        <v>3621098</v>
      </c>
      <c r="H252" s="21">
        <f>INDEX(Data[],MATCH($A252,Data[Dist],0),MATCH(H$6,Data[#Headers],0))-G252</f>
        <v>401311</v>
      </c>
      <c r="I252" s="24"/>
      <c r="J252" s="21">
        <f>INDEX(Notes!$I$2:$N$11,MATCH(Notes!$B$2,Notes!$I$2:$I$11,0),4)*$C252</f>
        <v>1614548</v>
      </c>
      <c r="K252" s="21">
        <f>INDEX(Notes!$I$2:$N$11,MATCH(Notes!$B$2,Notes!$I$2:$I$11,0),5)*$D252</f>
        <v>802620</v>
      </c>
      <c r="L252" s="21">
        <f>INDEX(Notes!$I$2:$N$11,MATCH(Notes!$B$2,Notes!$I$2:$I$11,0),6)*$E252</f>
        <v>1203930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401310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192959</v>
      </c>
      <c r="E253" s="21">
        <f>INDEX(Data[],MATCH($A253,Data[Dist],0),MATCH(E$6,Data[#Headers],0))</f>
        <v>192958</v>
      </c>
      <c r="F253" s="21">
        <f>INDEX(Data[],MATCH($A253,Data[Dist],0),MATCH(F$6,Data[#Headers],0))</f>
        <v>192959</v>
      </c>
      <c r="G253" s="21">
        <f>INDEX(Data[],MATCH($A253,Data[Dist],0),MATCH(G$6,Data[#Headers],0))</f>
        <v>1752080</v>
      </c>
      <c r="H253" s="21">
        <f>INDEX(Data[],MATCH($A253,Data[Dist],0),MATCH(H$6,Data[#Headers],0))-G253</f>
        <v>192959</v>
      </c>
      <c r="I253" s="24"/>
      <c r="J253" s="21">
        <f>INDEX(Notes!$I$2:$N$11,MATCH(Notes!$B$2,Notes!$I$2:$I$11,0),4)*$C253</f>
        <v>787288</v>
      </c>
      <c r="K253" s="21">
        <f>INDEX(Notes!$I$2:$N$11,MATCH(Notes!$B$2,Notes!$I$2:$I$11,0),5)*$D253</f>
        <v>385918</v>
      </c>
      <c r="L253" s="21">
        <f>INDEX(Notes!$I$2:$N$11,MATCH(Notes!$B$2,Notes!$I$2:$I$11,0),6)*$E253</f>
        <v>578874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192958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236436</v>
      </c>
      <c r="E254" s="21">
        <f>INDEX(Data[],MATCH($A254,Data[Dist],0),MATCH(E$6,Data[#Headers],0))</f>
        <v>236435</v>
      </c>
      <c r="F254" s="21">
        <f>INDEX(Data[],MATCH($A254,Data[Dist],0),MATCH(F$6,Data[#Headers],0))</f>
        <v>236436</v>
      </c>
      <c r="G254" s="21">
        <f>INDEX(Data[],MATCH($A254,Data[Dist],0),MATCH(G$6,Data[#Headers],0))</f>
        <v>2133253</v>
      </c>
      <c r="H254" s="21">
        <f>INDEX(Data[],MATCH($A254,Data[Dist],0),MATCH(H$6,Data[#Headers],0))-G254</f>
        <v>236436</v>
      </c>
      <c r="I254" s="24"/>
      <c r="J254" s="21">
        <f>INDEX(Notes!$I$2:$N$11,MATCH(Notes!$B$2,Notes!$I$2:$I$11,0),4)*$C254</f>
        <v>951076</v>
      </c>
      <c r="K254" s="21">
        <f>INDEX(Notes!$I$2:$N$11,MATCH(Notes!$B$2,Notes!$I$2:$I$11,0),5)*$D254</f>
        <v>472872</v>
      </c>
      <c r="L254" s="21">
        <f>INDEX(Notes!$I$2:$N$11,MATCH(Notes!$B$2,Notes!$I$2:$I$11,0),6)*$E254</f>
        <v>709305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236435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142579</v>
      </c>
      <c r="E255" s="21">
        <f>INDEX(Data[],MATCH($A255,Data[Dist],0),MATCH(E$6,Data[#Headers],0))</f>
        <v>142579</v>
      </c>
      <c r="F255" s="21">
        <f>INDEX(Data[],MATCH($A255,Data[Dist],0),MATCH(F$6,Data[#Headers],0))</f>
        <v>142579</v>
      </c>
      <c r="G255" s="21">
        <f>INDEX(Data[],MATCH($A255,Data[Dist],0),MATCH(G$6,Data[#Headers],0))</f>
        <v>1286727</v>
      </c>
      <c r="H255" s="21">
        <f>INDEX(Data[],MATCH($A255,Data[Dist],0),MATCH(H$6,Data[#Headers],0))-G255</f>
        <v>142579</v>
      </c>
      <c r="I255" s="24"/>
      <c r="J255" s="21">
        <f>INDEX(Notes!$I$2:$N$11,MATCH(Notes!$B$2,Notes!$I$2:$I$11,0),4)*$C255</f>
        <v>573832</v>
      </c>
      <c r="K255" s="21">
        <f>INDEX(Notes!$I$2:$N$11,MATCH(Notes!$B$2,Notes!$I$2:$I$11,0),5)*$D255</f>
        <v>285158</v>
      </c>
      <c r="L255" s="21">
        <f>INDEX(Notes!$I$2:$N$11,MATCH(Notes!$B$2,Notes!$I$2:$I$11,0),6)*$E255</f>
        <v>427737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142579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895704</v>
      </c>
      <c r="E256" s="21">
        <f>INDEX(Data[],MATCH($A256,Data[Dist],0),MATCH(E$6,Data[#Headers],0))</f>
        <v>895704</v>
      </c>
      <c r="F256" s="21">
        <f>INDEX(Data[],MATCH($A256,Data[Dist],0),MATCH(F$6,Data[#Headers],0))</f>
        <v>895705</v>
      </c>
      <c r="G256" s="21">
        <f>INDEX(Data[],MATCH($A256,Data[Dist],0),MATCH(G$6,Data[#Headers],0))</f>
        <v>8082928</v>
      </c>
      <c r="H256" s="21">
        <f>INDEX(Data[],MATCH($A256,Data[Dist],0),MATCH(H$6,Data[#Headers],0))-G256</f>
        <v>895705</v>
      </c>
      <c r="I256" s="24"/>
      <c r="J256" s="21">
        <f>INDEX(Notes!$I$2:$N$11,MATCH(Notes!$B$2,Notes!$I$2:$I$11,0),4)*$C256</f>
        <v>3604408</v>
      </c>
      <c r="K256" s="21">
        <f>INDEX(Notes!$I$2:$N$11,MATCH(Notes!$B$2,Notes!$I$2:$I$11,0),5)*$D256</f>
        <v>1791408</v>
      </c>
      <c r="L256" s="21">
        <f>INDEX(Notes!$I$2:$N$11,MATCH(Notes!$B$2,Notes!$I$2:$I$11,0),6)*$E256</f>
        <v>2687112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895704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189307</v>
      </c>
      <c r="E257" s="21">
        <f>INDEX(Data[],MATCH($A257,Data[Dist],0),MATCH(E$6,Data[#Headers],0))</f>
        <v>189307</v>
      </c>
      <c r="F257" s="21">
        <f>INDEX(Data[],MATCH($A257,Data[Dist],0),MATCH(F$6,Data[#Headers],0))</f>
        <v>189305</v>
      </c>
      <c r="G257" s="21">
        <f>INDEX(Data[],MATCH($A257,Data[Dist],0),MATCH(G$6,Data[#Headers],0))</f>
        <v>1707135</v>
      </c>
      <c r="H257" s="21">
        <f>INDEX(Data[],MATCH($A257,Data[Dist],0),MATCH(H$6,Data[#Headers],0))-G257</f>
        <v>189305</v>
      </c>
      <c r="I257" s="24"/>
      <c r="J257" s="21">
        <f>INDEX(Notes!$I$2:$N$11,MATCH(Notes!$B$2,Notes!$I$2:$I$11,0),4)*$C257</f>
        <v>760600</v>
      </c>
      <c r="K257" s="21">
        <f>INDEX(Notes!$I$2:$N$11,MATCH(Notes!$B$2,Notes!$I$2:$I$11,0),5)*$D257</f>
        <v>378614</v>
      </c>
      <c r="L257" s="21">
        <f>INDEX(Notes!$I$2:$N$11,MATCH(Notes!$B$2,Notes!$I$2:$I$11,0),6)*$E257</f>
        <v>567921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189307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520780</v>
      </c>
      <c r="E258" s="21">
        <f>INDEX(Data[],MATCH($A258,Data[Dist],0),MATCH(E$6,Data[#Headers],0))</f>
        <v>520781</v>
      </c>
      <c r="F258" s="21">
        <f>INDEX(Data[],MATCH($A258,Data[Dist],0),MATCH(F$6,Data[#Headers],0))</f>
        <v>520779</v>
      </c>
      <c r="G258" s="21">
        <f>INDEX(Data[],MATCH($A258,Data[Dist],0),MATCH(G$6,Data[#Headers],0))</f>
        <v>4698407</v>
      </c>
      <c r="H258" s="21">
        <f>INDEX(Data[],MATCH($A258,Data[Dist],0),MATCH(H$6,Data[#Headers],0))-G258</f>
        <v>520779</v>
      </c>
      <c r="I258" s="24"/>
      <c r="J258" s="21">
        <f>INDEX(Notes!$I$2:$N$11,MATCH(Notes!$B$2,Notes!$I$2:$I$11,0),4)*$C258</f>
        <v>2094504</v>
      </c>
      <c r="K258" s="21">
        <f>INDEX(Notes!$I$2:$N$11,MATCH(Notes!$B$2,Notes!$I$2:$I$11,0),5)*$D258</f>
        <v>1041560</v>
      </c>
      <c r="L258" s="21">
        <f>INDEX(Notes!$I$2:$N$11,MATCH(Notes!$B$2,Notes!$I$2:$I$11,0),6)*$E258</f>
        <v>1562343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520781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975780</v>
      </c>
      <c r="E259" s="21">
        <f>INDEX(Data[],MATCH($A259,Data[Dist],0),MATCH(E$6,Data[#Headers],0))</f>
        <v>975780</v>
      </c>
      <c r="F259" s="21">
        <f>INDEX(Data[],MATCH($A259,Data[Dist],0),MATCH(F$6,Data[#Headers],0))</f>
        <v>975780</v>
      </c>
      <c r="G259" s="21">
        <f>INDEX(Data[],MATCH($A259,Data[Dist],0),MATCH(G$6,Data[#Headers],0))</f>
        <v>8799372</v>
      </c>
      <c r="H259" s="21">
        <f>INDEX(Data[],MATCH($A259,Data[Dist],0),MATCH(H$6,Data[#Headers],0))-G259</f>
        <v>975780</v>
      </c>
      <c r="I259" s="24"/>
      <c r="J259" s="21">
        <f>INDEX(Notes!$I$2:$N$11,MATCH(Notes!$B$2,Notes!$I$2:$I$11,0),4)*$C259</f>
        <v>3920472</v>
      </c>
      <c r="K259" s="21">
        <f>INDEX(Notes!$I$2:$N$11,MATCH(Notes!$B$2,Notes!$I$2:$I$11,0),5)*$D259</f>
        <v>1951560</v>
      </c>
      <c r="L259" s="21">
        <f>INDEX(Notes!$I$2:$N$11,MATCH(Notes!$B$2,Notes!$I$2:$I$11,0),6)*$E259</f>
        <v>2927340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975780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845375</v>
      </c>
      <c r="E260" s="21">
        <f>INDEX(Data[],MATCH($A260,Data[Dist],0),MATCH(E$6,Data[#Headers],0))</f>
        <v>845375</v>
      </c>
      <c r="F260" s="21">
        <f>INDEX(Data[],MATCH($A260,Data[Dist],0),MATCH(F$6,Data[#Headers],0))</f>
        <v>845373</v>
      </c>
      <c r="G260" s="21">
        <f>INDEX(Data[],MATCH($A260,Data[Dist],0),MATCH(G$6,Data[#Headers],0))</f>
        <v>7624491</v>
      </c>
      <c r="H260" s="21">
        <f>INDEX(Data[],MATCH($A260,Data[Dist],0),MATCH(H$6,Data[#Headers],0))-G260</f>
        <v>845373</v>
      </c>
      <c r="I260" s="24"/>
      <c r="J260" s="21">
        <f>INDEX(Notes!$I$2:$N$11,MATCH(Notes!$B$2,Notes!$I$2:$I$11,0),4)*$C260</f>
        <v>3397616</v>
      </c>
      <c r="K260" s="21">
        <f>INDEX(Notes!$I$2:$N$11,MATCH(Notes!$B$2,Notes!$I$2:$I$11,0),5)*$D260</f>
        <v>1690750</v>
      </c>
      <c r="L260" s="21">
        <f>INDEX(Notes!$I$2:$N$11,MATCH(Notes!$B$2,Notes!$I$2:$I$11,0),6)*$E260</f>
        <v>2536125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845375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518517</v>
      </c>
      <c r="E261" s="21">
        <f>INDEX(Data[],MATCH($A261,Data[Dist],0),MATCH(E$6,Data[#Headers],0))</f>
        <v>518517</v>
      </c>
      <c r="F261" s="21">
        <f>INDEX(Data[],MATCH($A261,Data[Dist],0),MATCH(F$6,Data[#Headers],0))</f>
        <v>518515</v>
      </c>
      <c r="G261" s="21">
        <f>INDEX(Data[],MATCH($A261,Data[Dist],0),MATCH(G$6,Data[#Headers],0))</f>
        <v>4676825</v>
      </c>
      <c r="H261" s="21">
        <f>INDEX(Data[],MATCH($A261,Data[Dist],0),MATCH(H$6,Data[#Headers],0))-G261</f>
        <v>518515</v>
      </c>
      <c r="I261" s="24"/>
      <c r="J261" s="21">
        <f>INDEX(Notes!$I$2:$N$11,MATCH(Notes!$B$2,Notes!$I$2:$I$11,0),4)*$C261</f>
        <v>2084240</v>
      </c>
      <c r="K261" s="21">
        <f>INDEX(Notes!$I$2:$N$11,MATCH(Notes!$B$2,Notes!$I$2:$I$11,0),5)*$D261</f>
        <v>1037034</v>
      </c>
      <c r="L261" s="21">
        <f>INDEX(Notes!$I$2:$N$11,MATCH(Notes!$B$2,Notes!$I$2:$I$11,0),6)*$E261</f>
        <v>1555551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518517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276962</v>
      </c>
      <c r="E262" s="21">
        <f>INDEX(Data[],MATCH($A262,Data[Dist],0),MATCH(E$6,Data[#Headers],0))</f>
        <v>276962</v>
      </c>
      <c r="F262" s="21">
        <f>INDEX(Data[],MATCH($A262,Data[Dist],0),MATCH(F$6,Data[#Headers],0))</f>
        <v>276960</v>
      </c>
      <c r="G262" s="21">
        <f>INDEX(Data[],MATCH($A262,Data[Dist],0),MATCH(G$6,Data[#Headers],0))</f>
        <v>2498242</v>
      </c>
      <c r="H262" s="21">
        <f>INDEX(Data[],MATCH($A262,Data[Dist],0),MATCH(H$6,Data[#Headers],0))-G262</f>
        <v>276960</v>
      </c>
      <c r="I262" s="24"/>
      <c r="J262" s="21">
        <f>INDEX(Notes!$I$2:$N$11,MATCH(Notes!$B$2,Notes!$I$2:$I$11,0),4)*$C262</f>
        <v>1113432</v>
      </c>
      <c r="K262" s="21">
        <f>INDEX(Notes!$I$2:$N$11,MATCH(Notes!$B$2,Notes!$I$2:$I$11,0),5)*$D262</f>
        <v>553924</v>
      </c>
      <c r="L262" s="21">
        <f>INDEX(Notes!$I$2:$N$11,MATCH(Notes!$B$2,Notes!$I$2:$I$11,0),6)*$E262</f>
        <v>830886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276962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460533</v>
      </c>
      <c r="E263" s="21">
        <f>INDEX(Data[],MATCH($A263,Data[Dist],0),MATCH(E$6,Data[#Headers],0))</f>
        <v>460533</v>
      </c>
      <c r="F263" s="21">
        <f>INDEX(Data[],MATCH($A263,Data[Dist],0),MATCH(F$6,Data[#Headers],0))</f>
        <v>460531</v>
      </c>
      <c r="G263" s="21">
        <f>INDEX(Data[],MATCH($A263,Data[Dist],0),MATCH(G$6,Data[#Headers],0))</f>
        <v>4153297</v>
      </c>
      <c r="H263" s="21">
        <f>INDEX(Data[],MATCH($A263,Data[Dist],0),MATCH(H$6,Data[#Headers],0))-G263</f>
        <v>460531</v>
      </c>
      <c r="I263" s="24"/>
      <c r="J263" s="21">
        <f>INDEX(Notes!$I$2:$N$11,MATCH(Notes!$B$2,Notes!$I$2:$I$11,0),4)*$C263</f>
        <v>1850632</v>
      </c>
      <c r="K263" s="21">
        <f>INDEX(Notes!$I$2:$N$11,MATCH(Notes!$B$2,Notes!$I$2:$I$11,0),5)*$D263</f>
        <v>921066</v>
      </c>
      <c r="L263" s="21">
        <f>INDEX(Notes!$I$2:$N$11,MATCH(Notes!$B$2,Notes!$I$2:$I$11,0),6)*$E263</f>
        <v>1381599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460533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1403490</v>
      </c>
      <c r="E264" s="21">
        <f>INDEX(Data[],MATCH($A264,Data[Dist],0),MATCH(E$6,Data[#Headers],0))</f>
        <v>1403490</v>
      </c>
      <c r="F264" s="21">
        <f>INDEX(Data[],MATCH($A264,Data[Dist],0),MATCH(F$6,Data[#Headers],0))</f>
        <v>1403488</v>
      </c>
      <c r="G264" s="21">
        <f>INDEX(Data[],MATCH($A264,Data[Dist],0),MATCH(G$6,Data[#Headers],0))</f>
        <v>12654790</v>
      </c>
      <c r="H264" s="21">
        <f>INDEX(Data[],MATCH($A264,Data[Dist],0),MATCH(H$6,Data[#Headers],0))-G264</f>
        <v>1403488</v>
      </c>
      <c r="I264" s="24"/>
      <c r="J264" s="21">
        <f>INDEX(Notes!$I$2:$N$11,MATCH(Notes!$B$2,Notes!$I$2:$I$11,0),4)*$C264</f>
        <v>5637340</v>
      </c>
      <c r="K264" s="21">
        <f>INDEX(Notes!$I$2:$N$11,MATCH(Notes!$B$2,Notes!$I$2:$I$11,0),5)*$D264</f>
        <v>2806980</v>
      </c>
      <c r="L264" s="21">
        <f>INDEX(Notes!$I$2:$N$11,MATCH(Notes!$B$2,Notes!$I$2:$I$11,0),6)*$E264</f>
        <v>4210470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1403490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INDEX($A$7:$H$331,MATCH($S264,$A$7:$A$331,0),5)-Q264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14364888</v>
      </c>
      <c r="E265" s="21">
        <f>INDEX(Data[],MATCH($A265,Data[Dist],0),MATCH(E$6,Data[#Headers],0))</f>
        <v>14364887</v>
      </c>
      <c r="F265" s="21">
        <f>INDEX(Data[],MATCH($A265,Data[Dist],0),MATCH(F$6,Data[#Headers],0))</f>
        <v>14364888</v>
      </c>
      <c r="G265" s="21">
        <f>INDEX(Data[],MATCH($A265,Data[Dist],0),MATCH(G$6,Data[#Headers],0))</f>
        <v>129504141</v>
      </c>
      <c r="H265" s="21">
        <f>INDEX(Data[],MATCH($A265,Data[Dist],0),MATCH(H$6,Data[#Headers],0))-G265</f>
        <v>14364888</v>
      </c>
      <c r="I265" s="24"/>
      <c r="J265" s="21">
        <f>INDEX(Notes!$I$2:$N$11,MATCH(Notes!$B$2,Notes!$I$2:$I$11,0),4)*$C265</f>
        <v>57679704</v>
      </c>
      <c r="K265" s="21">
        <f>INDEX(Notes!$I$2:$N$11,MATCH(Notes!$B$2,Notes!$I$2:$I$11,0),5)*$D265</f>
        <v>28729776</v>
      </c>
      <c r="L265" s="21">
        <f>INDEX(Notes!$I$2:$N$11,MATCH(Notes!$B$2,Notes!$I$2:$I$11,0),6)*$E265</f>
        <v>43094661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14364887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298144</v>
      </c>
      <c r="E266" s="21">
        <f>INDEX(Data[],MATCH($A266,Data[Dist],0),MATCH(E$6,Data[#Headers],0))</f>
        <v>298144</v>
      </c>
      <c r="F266" s="21">
        <f>INDEX(Data[],MATCH($A266,Data[Dist],0),MATCH(F$6,Data[#Headers],0))</f>
        <v>298145</v>
      </c>
      <c r="G266" s="21">
        <f>INDEX(Data[],MATCH($A266,Data[Dist],0),MATCH(G$6,Data[#Headers],0))</f>
        <v>2689720</v>
      </c>
      <c r="H266" s="21">
        <f>INDEX(Data[],MATCH($A266,Data[Dist],0),MATCH(H$6,Data[#Headers],0))-G266</f>
        <v>298145</v>
      </c>
      <c r="I266" s="24"/>
      <c r="J266" s="21">
        <f>INDEX(Notes!$I$2:$N$11,MATCH(Notes!$B$2,Notes!$I$2:$I$11,0),4)*$C266</f>
        <v>1199000</v>
      </c>
      <c r="K266" s="21">
        <f>INDEX(Notes!$I$2:$N$11,MATCH(Notes!$B$2,Notes!$I$2:$I$11,0),5)*$D266</f>
        <v>596288</v>
      </c>
      <c r="L266" s="21">
        <f>INDEX(Notes!$I$2:$N$11,MATCH(Notes!$B$2,Notes!$I$2:$I$11,0),6)*$E266</f>
        <v>894432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298144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567444</v>
      </c>
      <c r="E267" s="21">
        <f>INDEX(Data[],MATCH($A267,Data[Dist],0),MATCH(E$6,Data[#Headers],0))</f>
        <v>567443</v>
      </c>
      <c r="F267" s="21">
        <f>INDEX(Data[],MATCH($A267,Data[Dist],0),MATCH(F$6,Data[#Headers],0))</f>
        <v>567444</v>
      </c>
      <c r="G267" s="21">
        <f>INDEX(Data[],MATCH($A267,Data[Dist],0),MATCH(G$6,Data[#Headers],0))</f>
        <v>5120497</v>
      </c>
      <c r="H267" s="21">
        <f>INDEX(Data[],MATCH($A267,Data[Dist],0),MATCH(H$6,Data[#Headers],0))-G267</f>
        <v>567444</v>
      </c>
      <c r="I267" s="24"/>
      <c r="J267" s="21">
        <f>INDEX(Notes!$I$2:$N$11,MATCH(Notes!$B$2,Notes!$I$2:$I$11,0),4)*$C267</f>
        <v>2283280</v>
      </c>
      <c r="K267" s="21">
        <f>INDEX(Notes!$I$2:$N$11,MATCH(Notes!$B$2,Notes!$I$2:$I$11,0),5)*$D267</f>
        <v>1134888</v>
      </c>
      <c r="L267" s="21">
        <f>INDEX(Notes!$I$2:$N$11,MATCH(Notes!$B$2,Notes!$I$2:$I$11,0),6)*$E267</f>
        <v>1702329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567443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1033760</v>
      </c>
      <c r="E268" s="21">
        <f>INDEX(Data[],MATCH($A268,Data[Dist],0),MATCH(E$6,Data[#Headers],0))</f>
        <v>1033760</v>
      </c>
      <c r="F268" s="21">
        <f>INDEX(Data[],MATCH($A268,Data[Dist],0),MATCH(F$6,Data[#Headers],0))</f>
        <v>1033761</v>
      </c>
      <c r="G268" s="21">
        <f>INDEX(Data[],MATCH($A268,Data[Dist],0),MATCH(G$6,Data[#Headers],0))</f>
        <v>9325544</v>
      </c>
      <c r="H268" s="21">
        <f>INDEX(Data[],MATCH($A268,Data[Dist],0),MATCH(H$6,Data[#Headers],0))-G268</f>
        <v>1033761</v>
      </c>
      <c r="I268" s="24"/>
      <c r="J268" s="21">
        <f>INDEX(Notes!$I$2:$N$11,MATCH(Notes!$B$2,Notes!$I$2:$I$11,0),4)*$C268</f>
        <v>4156744</v>
      </c>
      <c r="K268" s="21">
        <f>INDEX(Notes!$I$2:$N$11,MATCH(Notes!$B$2,Notes!$I$2:$I$11,0),5)*$D268</f>
        <v>2067520</v>
      </c>
      <c r="L268" s="21">
        <f>INDEX(Notes!$I$2:$N$11,MATCH(Notes!$B$2,Notes!$I$2:$I$11,0),6)*$E268</f>
        <v>3101280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1033760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405843</v>
      </c>
      <c r="E269" s="21">
        <f>INDEX(Data[],MATCH($A269,Data[Dist],0),MATCH(E$6,Data[#Headers],0))</f>
        <v>405842</v>
      </c>
      <c r="F269" s="21">
        <f>INDEX(Data[],MATCH($A269,Data[Dist],0),MATCH(F$6,Data[#Headers],0))</f>
        <v>405843</v>
      </c>
      <c r="G269" s="21">
        <f>INDEX(Data[],MATCH($A269,Data[Dist],0),MATCH(G$6,Data[#Headers],0))</f>
        <v>3660012</v>
      </c>
      <c r="H269" s="21">
        <f>INDEX(Data[],MATCH($A269,Data[Dist],0),MATCH(H$6,Data[#Headers],0))-G269</f>
        <v>405843</v>
      </c>
      <c r="I269" s="24"/>
      <c r="J269" s="21">
        <f>INDEX(Notes!$I$2:$N$11,MATCH(Notes!$B$2,Notes!$I$2:$I$11,0),4)*$C269</f>
        <v>1630800</v>
      </c>
      <c r="K269" s="21">
        <f>INDEX(Notes!$I$2:$N$11,MATCH(Notes!$B$2,Notes!$I$2:$I$11,0),5)*$D269</f>
        <v>811686</v>
      </c>
      <c r="L269" s="21">
        <f>INDEX(Notes!$I$2:$N$11,MATCH(Notes!$B$2,Notes!$I$2:$I$11,0),6)*$E269</f>
        <v>1217526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405842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420682</v>
      </c>
      <c r="E270" s="21">
        <f>INDEX(Data[],MATCH($A270,Data[Dist],0),MATCH(E$6,Data[#Headers],0))</f>
        <v>420682</v>
      </c>
      <c r="F270" s="21">
        <f>INDEX(Data[],MATCH($A270,Data[Dist],0),MATCH(F$6,Data[#Headers],0))</f>
        <v>420681</v>
      </c>
      <c r="G270" s="21">
        <f>INDEX(Data[],MATCH($A270,Data[Dist],0),MATCH(G$6,Data[#Headers],0))</f>
        <v>3795406</v>
      </c>
      <c r="H270" s="21">
        <f>INDEX(Data[],MATCH($A270,Data[Dist],0),MATCH(H$6,Data[#Headers],0))-G270</f>
        <v>420681</v>
      </c>
      <c r="I270" s="24"/>
      <c r="J270" s="21">
        <f>INDEX(Notes!$I$2:$N$11,MATCH(Notes!$B$2,Notes!$I$2:$I$11,0),4)*$C270</f>
        <v>1691996</v>
      </c>
      <c r="K270" s="21">
        <f>INDEX(Notes!$I$2:$N$11,MATCH(Notes!$B$2,Notes!$I$2:$I$11,0),5)*$D270</f>
        <v>841364</v>
      </c>
      <c r="L270" s="21">
        <f>INDEX(Notes!$I$2:$N$11,MATCH(Notes!$B$2,Notes!$I$2:$I$11,0),6)*$E270</f>
        <v>1262046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420682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748916</v>
      </c>
      <c r="E271" s="21">
        <f>INDEX(Data[],MATCH($A271,Data[Dist],0),MATCH(E$6,Data[#Headers],0))</f>
        <v>748915</v>
      </c>
      <c r="F271" s="21">
        <f>INDEX(Data[],MATCH($A271,Data[Dist],0),MATCH(F$6,Data[#Headers],0))</f>
        <v>748916</v>
      </c>
      <c r="G271" s="21">
        <f>INDEX(Data[],MATCH($A271,Data[Dist],0),MATCH(G$6,Data[#Headers],0))</f>
        <v>6757037</v>
      </c>
      <c r="H271" s="21">
        <f>INDEX(Data[],MATCH($A271,Data[Dist],0),MATCH(H$6,Data[#Headers],0))-G271</f>
        <v>748916</v>
      </c>
      <c r="I271" s="24"/>
      <c r="J271" s="21">
        <f>INDEX(Notes!$I$2:$N$11,MATCH(Notes!$B$2,Notes!$I$2:$I$11,0),4)*$C271</f>
        <v>3012460</v>
      </c>
      <c r="K271" s="21">
        <f>INDEX(Notes!$I$2:$N$11,MATCH(Notes!$B$2,Notes!$I$2:$I$11,0),5)*$D271</f>
        <v>1497832</v>
      </c>
      <c r="L271" s="21">
        <f>INDEX(Notes!$I$2:$N$11,MATCH(Notes!$B$2,Notes!$I$2:$I$11,0),6)*$E271</f>
        <v>2246745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748915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139128</v>
      </c>
      <c r="E272" s="21">
        <f>INDEX(Data[],MATCH($A272,Data[Dist],0),MATCH(E$6,Data[#Headers],0))</f>
        <v>139128</v>
      </c>
      <c r="F272" s="21">
        <f>INDEX(Data[],MATCH($A272,Data[Dist],0),MATCH(F$6,Data[#Headers],0))</f>
        <v>139127</v>
      </c>
      <c r="G272" s="21">
        <f>INDEX(Data[],MATCH($A272,Data[Dist],0),MATCH(G$6,Data[#Headers],0))</f>
        <v>1255012</v>
      </c>
      <c r="H272" s="21">
        <f>INDEX(Data[],MATCH($A272,Data[Dist],0),MATCH(H$6,Data[#Headers],0))-G272</f>
        <v>139127</v>
      </c>
      <c r="I272" s="24"/>
      <c r="J272" s="21">
        <f>INDEX(Notes!$I$2:$N$11,MATCH(Notes!$B$2,Notes!$I$2:$I$11,0),4)*$C272</f>
        <v>559372</v>
      </c>
      <c r="K272" s="21">
        <f>INDEX(Notes!$I$2:$N$11,MATCH(Notes!$B$2,Notes!$I$2:$I$11,0),5)*$D272</f>
        <v>278256</v>
      </c>
      <c r="L272" s="21">
        <f>INDEX(Notes!$I$2:$N$11,MATCH(Notes!$B$2,Notes!$I$2:$I$11,0),6)*$E272</f>
        <v>417384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139128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1268602</v>
      </c>
      <c r="E273" s="21">
        <f>INDEX(Data[],MATCH($A273,Data[Dist],0),MATCH(E$6,Data[#Headers],0))</f>
        <v>1191866</v>
      </c>
      <c r="F273" s="21">
        <f>INDEX(Data[],MATCH($A273,Data[Dist],0),MATCH(F$6,Data[#Headers],0))</f>
        <v>1191866</v>
      </c>
      <c r="G273" s="21">
        <f>INDEX(Data[],MATCH($A273,Data[Dist],0),MATCH(G$6,Data[#Headers],0))</f>
        <v>11207966</v>
      </c>
      <c r="H273" s="21">
        <f>INDEX(Data[],MATCH($A273,Data[Dist],0),MATCH(H$6,Data[#Headers],0))-G273</f>
        <v>1191866</v>
      </c>
      <c r="I273" s="24"/>
      <c r="J273" s="21">
        <f>INDEX(Notes!$I$2:$N$11,MATCH(Notes!$B$2,Notes!$I$2:$I$11,0),4)*$C273</f>
        <v>5095164</v>
      </c>
      <c r="K273" s="21">
        <f>INDEX(Notes!$I$2:$N$11,MATCH(Notes!$B$2,Notes!$I$2:$I$11,0),5)*$D273</f>
        <v>2537204</v>
      </c>
      <c r="L273" s="21">
        <f>INDEX(Notes!$I$2:$N$11,MATCH(Notes!$B$2,Notes!$I$2:$I$11,0),6)*$E273</f>
        <v>3575598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1191866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459547</v>
      </c>
      <c r="E274" s="21">
        <f>INDEX(Data[],MATCH($A274,Data[Dist],0),MATCH(E$6,Data[#Headers],0))</f>
        <v>459547</v>
      </c>
      <c r="F274" s="21">
        <f>INDEX(Data[],MATCH($A274,Data[Dist],0),MATCH(F$6,Data[#Headers],0))</f>
        <v>459546</v>
      </c>
      <c r="G274" s="21">
        <f>INDEX(Data[],MATCH($A274,Data[Dist],0),MATCH(G$6,Data[#Headers],0))</f>
        <v>4144111</v>
      </c>
      <c r="H274" s="21">
        <f>INDEX(Data[],MATCH($A274,Data[Dist],0),MATCH(H$6,Data[#Headers],0))-G274</f>
        <v>459546</v>
      </c>
      <c r="I274" s="24"/>
      <c r="J274" s="21">
        <f>INDEX(Notes!$I$2:$N$11,MATCH(Notes!$B$2,Notes!$I$2:$I$11,0),4)*$C274</f>
        <v>1846376</v>
      </c>
      <c r="K274" s="21">
        <f>INDEX(Notes!$I$2:$N$11,MATCH(Notes!$B$2,Notes!$I$2:$I$11,0),5)*$D274</f>
        <v>919094</v>
      </c>
      <c r="L274" s="21">
        <f>INDEX(Notes!$I$2:$N$11,MATCH(Notes!$B$2,Notes!$I$2:$I$11,0),6)*$E274</f>
        <v>1378641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459547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6088697</v>
      </c>
      <c r="E275" s="21">
        <f>INDEX(Data[],MATCH($A275,Data[Dist],0),MATCH(E$6,Data[#Headers],0))</f>
        <v>6088697</v>
      </c>
      <c r="F275" s="21">
        <f>INDEX(Data[],MATCH($A275,Data[Dist],0),MATCH(F$6,Data[#Headers],0))</f>
        <v>6088696</v>
      </c>
      <c r="G275" s="21">
        <f>INDEX(Data[],MATCH($A275,Data[Dist],0),MATCH(G$6,Data[#Headers],0))</f>
        <v>54909073</v>
      </c>
      <c r="H275" s="21">
        <f>INDEX(Data[],MATCH($A275,Data[Dist],0),MATCH(H$6,Data[#Headers],0))-G275</f>
        <v>6088696</v>
      </c>
      <c r="I275" s="24"/>
      <c r="J275" s="21">
        <f>INDEX(Notes!$I$2:$N$11,MATCH(Notes!$B$2,Notes!$I$2:$I$11,0),4)*$C275</f>
        <v>24465588</v>
      </c>
      <c r="K275" s="21">
        <f>INDEX(Notes!$I$2:$N$11,MATCH(Notes!$B$2,Notes!$I$2:$I$11,0),5)*$D275</f>
        <v>12177394</v>
      </c>
      <c r="L275" s="21">
        <f>INDEX(Notes!$I$2:$N$11,MATCH(Notes!$B$2,Notes!$I$2:$I$11,0),6)*$E275</f>
        <v>18266091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6088697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1672100</v>
      </c>
      <c r="E276" s="21">
        <f>INDEX(Data[],MATCH($A276,Data[Dist],0),MATCH(E$6,Data[#Headers],0))</f>
        <v>1672099</v>
      </c>
      <c r="F276" s="21">
        <f>INDEX(Data[],MATCH($A276,Data[Dist],0),MATCH(F$6,Data[#Headers],0))</f>
        <v>1672100</v>
      </c>
      <c r="G276" s="21">
        <f>INDEX(Data[],MATCH($A276,Data[Dist],0),MATCH(G$6,Data[#Headers],0))</f>
        <v>15078497</v>
      </c>
      <c r="H276" s="21">
        <f>INDEX(Data[],MATCH($A276,Data[Dist],0),MATCH(H$6,Data[#Headers],0))-G276</f>
        <v>1672100</v>
      </c>
      <c r="I276" s="24"/>
      <c r="J276" s="21">
        <f>INDEX(Notes!$I$2:$N$11,MATCH(Notes!$B$2,Notes!$I$2:$I$11,0),4)*$C276</f>
        <v>6718000</v>
      </c>
      <c r="K276" s="21">
        <f>INDEX(Notes!$I$2:$N$11,MATCH(Notes!$B$2,Notes!$I$2:$I$11,0),5)*$D276</f>
        <v>3344200</v>
      </c>
      <c r="L276" s="21">
        <f>INDEX(Notes!$I$2:$N$11,MATCH(Notes!$B$2,Notes!$I$2:$I$11,0),6)*$E276</f>
        <v>5016297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1672099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195962</v>
      </c>
      <c r="E277" s="21">
        <f>INDEX(Data[],MATCH($A277,Data[Dist],0),MATCH(E$6,Data[#Headers],0))</f>
        <v>195962</v>
      </c>
      <c r="F277" s="21">
        <f>INDEX(Data[],MATCH($A277,Data[Dist],0),MATCH(F$6,Data[#Headers],0))</f>
        <v>195963</v>
      </c>
      <c r="G277" s="21">
        <f>INDEX(Data[],MATCH($A277,Data[Dist],0),MATCH(G$6,Data[#Headers],0))</f>
        <v>1781142</v>
      </c>
      <c r="H277" s="21">
        <f>INDEX(Data[],MATCH($A277,Data[Dist],0),MATCH(H$6,Data[#Headers],0))-G277</f>
        <v>195963</v>
      </c>
      <c r="I277" s="24"/>
      <c r="J277" s="21">
        <f>INDEX(Notes!$I$2:$N$11,MATCH(Notes!$B$2,Notes!$I$2:$I$11,0),4)*$C277</f>
        <v>801332</v>
      </c>
      <c r="K277" s="21">
        <f>INDEX(Notes!$I$2:$N$11,MATCH(Notes!$B$2,Notes!$I$2:$I$11,0),5)*$D277</f>
        <v>391924</v>
      </c>
      <c r="L277" s="21">
        <f>INDEX(Notes!$I$2:$N$11,MATCH(Notes!$B$2,Notes!$I$2:$I$11,0),6)*$E277</f>
        <v>587886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195962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347433</v>
      </c>
      <c r="E278" s="21">
        <f>INDEX(Data[],MATCH($A278,Data[Dist],0),MATCH(E$6,Data[#Headers],0))</f>
        <v>347433</v>
      </c>
      <c r="F278" s="21">
        <f>INDEX(Data[],MATCH($A278,Data[Dist],0),MATCH(F$6,Data[#Headers],0))</f>
        <v>347434</v>
      </c>
      <c r="G278" s="21">
        <f>INDEX(Data[],MATCH($A278,Data[Dist],0),MATCH(G$6,Data[#Headers],0))</f>
        <v>3133037</v>
      </c>
      <c r="H278" s="21">
        <f>INDEX(Data[],MATCH($A278,Data[Dist],0),MATCH(H$6,Data[#Headers],0))-G278</f>
        <v>347434</v>
      </c>
      <c r="I278" s="24"/>
      <c r="J278" s="21">
        <f>INDEX(Notes!$I$2:$N$11,MATCH(Notes!$B$2,Notes!$I$2:$I$11,0),4)*$C278</f>
        <v>1395872</v>
      </c>
      <c r="K278" s="21">
        <f>INDEX(Notes!$I$2:$N$11,MATCH(Notes!$B$2,Notes!$I$2:$I$11,0),5)*$D278</f>
        <v>694866</v>
      </c>
      <c r="L278" s="21">
        <f>INDEX(Notes!$I$2:$N$11,MATCH(Notes!$B$2,Notes!$I$2:$I$11,0),6)*$E278</f>
        <v>1042299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347433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184379</v>
      </c>
      <c r="E279" s="21">
        <f>INDEX(Data[],MATCH($A279,Data[Dist],0),MATCH(E$6,Data[#Headers],0))</f>
        <v>184379</v>
      </c>
      <c r="F279" s="21">
        <f>INDEX(Data[],MATCH($A279,Data[Dist],0),MATCH(F$6,Data[#Headers],0))</f>
        <v>184378</v>
      </c>
      <c r="G279" s="21">
        <f>INDEX(Data[],MATCH($A279,Data[Dist],0),MATCH(G$6,Data[#Headers],0))</f>
        <v>1662423</v>
      </c>
      <c r="H279" s="21">
        <f>INDEX(Data[],MATCH($A279,Data[Dist],0),MATCH(H$6,Data[#Headers],0))-G279</f>
        <v>184378</v>
      </c>
      <c r="I279" s="24"/>
      <c r="J279" s="21">
        <f>INDEX(Notes!$I$2:$N$11,MATCH(Notes!$B$2,Notes!$I$2:$I$11,0),4)*$C279</f>
        <v>740528</v>
      </c>
      <c r="K279" s="21">
        <f>INDEX(Notes!$I$2:$N$11,MATCH(Notes!$B$2,Notes!$I$2:$I$11,0),5)*$D279</f>
        <v>368758</v>
      </c>
      <c r="L279" s="21">
        <f>INDEX(Notes!$I$2:$N$11,MATCH(Notes!$B$2,Notes!$I$2:$I$11,0),6)*$E279</f>
        <v>553137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184379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432678</v>
      </c>
      <c r="E280" s="21">
        <f>INDEX(Data[],MATCH($A280,Data[Dist],0),MATCH(E$6,Data[#Headers],0))</f>
        <v>432677</v>
      </c>
      <c r="F280" s="21">
        <f>INDEX(Data[],MATCH($A280,Data[Dist],0),MATCH(F$6,Data[#Headers],0))</f>
        <v>432678</v>
      </c>
      <c r="G280" s="21">
        <f>INDEX(Data[],MATCH($A280,Data[Dist],0),MATCH(G$6,Data[#Headers],0))</f>
        <v>3902303</v>
      </c>
      <c r="H280" s="21">
        <f>INDEX(Data[],MATCH($A280,Data[Dist],0),MATCH(H$6,Data[#Headers],0))-G280</f>
        <v>432678</v>
      </c>
      <c r="I280" s="24"/>
      <c r="J280" s="21">
        <f>INDEX(Notes!$I$2:$N$11,MATCH(Notes!$B$2,Notes!$I$2:$I$11,0),4)*$C280</f>
        <v>1738916</v>
      </c>
      <c r="K280" s="21">
        <f>INDEX(Notes!$I$2:$N$11,MATCH(Notes!$B$2,Notes!$I$2:$I$11,0),5)*$D280</f>
        <v>865356</v>
      </c>
      <c r="L280" s="21">
        <f>INDEX(Notes!$I$2:$N$11,MATCH(Notes!$B$2,Notes!$I$2:$I$11,0),6)*$E280</f>
        <v>1298031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432677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2677650</v>
      </c>
      <c r="E281" s="21">
        <f>INDEX(Data[],MATCH($A281,Data[Dist],0),MATCH(E$6,Data[#Headers],0))</f>
        <v>2677650</v>
      </c>
      <c r="F281" s="21">
        <f>INDEX(Data[],MATCH($A281,Data[Dist],0),MATCH(F$6,Data[#Headers],0))</f>
        <v>2677650</v>
      </c>
      <c r="G281" s="21">
        <f>INDEX(Data[],MATCH($A281,Data[Dist],0),MATCH(G$6,Data[#Headers],0))</f>
        <v>24139318</v>
      </c>
      <c r="H281" s="21">
        <f>INDEX(Data[],MATCH($A281,Data[Dist],0),MATCH(H$6,Data[#Headers],0))-G281</f>
        <v>2677650</v>
      </c>
      <c r="I281" s="24"/>
      <c r="J281" s="21">
        <f>INDEX(Notes!$I$2:$N$11,MATCH(Notes!$B$2,Notes!$I$2:$I$11,0),4)*$C281</f>
        <v>10751068</v>
      </c>
      <c r="K281" s="21">
        <f>INDEX(Notes!$I$2:$N$11,MATCH(Notes!$B$2,Notes!$I$2:$I$11,0),5)*$D281</f>
        <v>5355300</v>
      </c>
      <c r="L281" s="21">
        <f>INDEX(Notes!$I$2:$N$11,MATCH(Notes!$B$2,Notes!$I$2:$I$11,0),6)*$E281</f>
        <v>8032950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2677650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108055</v>
      </c>
      <c r="E282" s="21">
        <f>INDEX(Data[],MATCH($A282,Data[Dist],0),MATCH(E$6,Data[#Headers],0))</f>
        <v>108056</v>
      </c>
      <c r="F282" s="21">
        <f>INDEX(Data[],MATCH($A282,Data[Dist],0),MATCH(F$6,Data[#Headers],0))</f>
        <v>108054</v>
      </c>
      <c r="G282" s="21">
        <f>INDEX(Data[],MATCH($A282,Data[Dist],0),MATCH(G$6,Data[#Headers],0))</f>
        <v>974586</v>
      </c>
      <c r="H282" s="21">
        <f>INDEX(Data[],MATCH($A282,Data[Dist],0),MATCH(H$6,Data[#Headers],0))-G282</f>
        <v>108054</v>
      </c>
      <c r="I282" s="24"/>
      <c r="J282" s="21">
        <f>INDEX(Notes!$I$2:$N$11,MATCH(Notes!$B$2,Notes!$I$2:$I$11,0),4)*$C282</f>
        <v>434308</v>
      </c>
      <c r="K282" s="21">
        <f>INDEX(Notes!$I$2:$N$11,MATCH(Notes!$B$2,Notes!$I$2:$I$11,0),5)*$D282</f>
        <v>216110</v>
      </c>
      <c r="L282" s="21">
        <f>INDEX(Notes!$I$2:$N$11,MATCH(Notes!$B$2,Notes!$I$2:$I$11,0),6)*$E282</f>
        <v>324168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108056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653932</v>
      </c>
      <c r="E283" s="21">
        <f>INDEX(Data[],MATCH($A283,Data[Dist],0),MATCH(E$6,Data[#Headers],0))</f>
        <v>653931</v>
      </c>
      <c r="F283" s="21">
        <f>INDEX(Data[],MATCH($A283,Data[Dist],0),MATCH(F$6,Data[#Headers],0))</f>
        <v>653932</v>
      </c>
      <c r="G283" s="21">
        <f>INDEX(Data[],MATCH($A283,Data[Dist],0),MATCH(G$6,Data[#Headers],0))</f>
        <v>5899893</v>
      </c>
      <c r="H283" s="21">
        <f>INDEX(Data[],MATCH($A283,Data[Dist],0),MATCH(H$6,Data[#Headers],0))-G283</f>
        <v>653932</v>
      </c>
      <c r="I283" s="24"/>
      <c r="J283" s="21">
        <f>INDEX(Notes!$I$2:$N$11,MATCH(Notes!$B$2,Notes!$I$2:$I$11,0),4)*$C283</f>
        <v>2630236</v>
      </c>
      <c r="K283" s="21">
        <f>INDEX(Notes!$I$2:$N$11,MATCH(Notes!$B$2,Notes!$I$2:$I$11,0),5)*$D283</f>
        <v>1307864</v>
      </c>
      <c r="L283" s="21">
        <f>INDEX(Notes!$I$2:$N$11,MATCH(Notes!$B$2,Notes!$I$2:$I$11,0),6)*$E283</f>
        <v>1961793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653931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598679</v>
      </c>
      <c r="E284" s="21">
        <f>INDEX(Data[],MATCH($A284,Data[Dist],0),MATCH(E$6,Data[#Headers],0))</f>
        <v>598679</v>
      </c>
      <c r="F284" s="21">
        <f>INDEX(Data[],MATCH($A284,Data[Dist],0),MATCH(F$6,Data[#Headers],0))</f>
        <v>598680</v>
      </c>
      <c r="G284" s="21">
        <f>INDEX(Data[],MATCH($A284,Data[Dist],0),MATCH(G$6,Data[#Headers],0))</f>
        <v>5399647</v>
      </c>
      <c r="H284" s="21">
        <f>INDEX(Data[],MATCH($A284,Data[Dist],0),MATCH(H$6,Data[#Headers],0))-G284</f>
        <v>598680</v>
      </c>
      <c r="I284" s="24"/>
      <c r="J284" s="21">
        <f>INDEX(Notes!$I$2:$N$11,MATCH(Notes!$B$2,Notes!$I$2:$I$11,0),4)*$C284</f>
        <v>2406252</v>
      </c>
      <c r="K284" s="21">
        <f>INDEX(Notes!$I$2:$N$11,MATCH(Notes!$B$2,Notes!$I$2:$I$11,0),5)*$D284</f>
        <v>1197358</v>
      </c>
      <c r="L284" s="21">
        <f>INDEX(Notes!$I$2:$N$11,MATCH(Notes!$B$2,Notes!$I$2:$I$11,0),6)*$E284</f>
        <v>1796037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598679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598828</v>
      </c>
      <c r="E285" s="21">
        <f>INDEX(Data[],MATCH($A285,Data[Dist],0),MATCH(E$6,Data[#Headers],0))</f>
        <v>598828</v>
      </c>
      <c r="F285" s="21">
        <f>INDEX(Data[],MATCH($A285,Data[Dist],0),MATCH(F$6,Data[#Headers],0))</f>
        <v>598826</v>
      </c>
      <c r="G285" s="21">
        <f>INDEX(Data[],MATCH($A285,Data[Dist],0),MATCH(G$6,Data[#Headers],0))</f>
        <v>5400948</v>
      </c>
      <c r="H285" s="21">
        <f>INDEX(Data[],MATCH($A285,Data[Dist],0),MATCH(H$6,Data[#Headers],0))-G285</f>
        <v>598826</v>
      </c>
      <c r="I285" s="24"/>
      <c r="J285" s="21">
        <f>INDEX(Notes!$I$2:$N$11,MATCH(Notes!$B$2,Notes!$I$2:$I$11,0),4)*$C285</f>
        <v>2406808</v>
      </c>
      <c r="K285" s="21">
        <f>INDEX(Notes!$I$2:$N$11,MATCH(Notes!$B$2,Notes!$I$2:$I$11,0),5)*$D285</f>
        <v>1197656</v>
      </c>
      <c r="L285" s="21">
        <f>INDEX(Notes!$I$2:$N$11,MATCH(Notes!$B$2,Notes!$I$2:$I$11,0),6)*$E285</f>
        <v>1796484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598828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415096</v>
      </c>
      <c r="E286" s="21">
        <f>INDEX(Data[],MATCH($A286,Data[Dist],0),MATCH(E$6,Data[#Headers],0))</f>
        <v>408548</v>
      </c>
      <c r="F286" s="21">
        <f>INDEX(Data[],MATCH($A286,Data[Dist],0),MATCH(F$6,Data[#Headers],0))</f>
        <v>408549</v>
      </c>
      <c r="G286" s="21">
        <f>INDEX(Data[],MATCH($A286,Data[Dist],0),MATCH(G$6,Data[#Headers],0))</f>
        <v>3725020</v>
      </c>
      <c r="H286" s="21">
        <f>INDEX(Data[],MATCH($A286,Data[Dist],0),MATCH(H$6,Data[#Headers],0))-G286</f>
        <v>408549</v>
      </c>
      <c r="I286" s="24"/>
      <c r="J286" s="21">
        <f>INDEX(Notes!$I$2:$N$11,MATCH(Notes!$B$2,Notes!$I$2:$I$11,0),4)*$C286</f>
        <v>1669184</v>
      </c>
      <c r="K286" s="21">
        <f>INDEX(Notes!$I$2:$N$11,MATCH(Notes!$B$2,Notes!$I$2:$I$11,0),5)*$D286</f>
        <v>830192</v>
      </c>
      <c r="L286" s="21">
        <f>INDEX(Notes!$I$2:$N$11,MATCH(Notes!$B$2,Notes!$I$2:$I$11,0),6)*$E286</f>
        <v>1225644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408548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541674</v>
      </c>
      <c r="E287" s="21">
        <f>INDEX(Data[],MATCH($A287,Data[Dist],0),MATCH(E$6,Data[#Headers],0))</f>
        <v>541674</v>
      </c>
      <c r="F287" s="21">
        <f>INDEX(Data[],MATCH($A287,Data[Dist],0),MATCH(F$6,Data[#Headers],0))</f>
        <v>541675</v>
      </c>
      <c r="G287" s="21">
        <f>INDEX(Data[],MATCH($A287,Data[Dist],0),MATCH(G$6,Data[#Headers],0))</f>
        <v>4885186</v>
      </c>
      <c r="H287" s="21">
        <f>INDEX(Data[],MATCH($A287,Data[Dist],0),MATCH(H$6,Data[#Headers],0))-G287</f>
        <v>541675</v>
      </c>
      <c r="I287" s="24"/>
      <c r="J287" s="21">
        <f>INDEX(Notes!$I$2:$N$11,MATCH(Notes!$B$2,Notes!$I$2:$I$11,0),4)*$C287</f>
        <v>2176816</v>
      </c>
      <c r="K287" s="21">
        <f>INDEX(Notes!$I$2:$N$11,MATCH(Notes!$B$2,Notes!$I$2:$I$11,0),5)*$D287</f>
        <v>1083348</v>
      </c>
      <c r="L287" s="21">
        <f>INDEX(Notes!$I$2:$N$11,MATCH(Notes!$B$2,Notes!$I$2:$I$11,0),6)*$E287</f>
        <v>1625022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541674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187979</v>
      </c>
      <c r="E288" s="21">
        <f>INDEX(Data[],MATCH($A288,Data[Dist],0),MATCH(E$6,Data[#Headers],0))</f>
        <v>187979</v>
      </c>
      <c r="F288" s="21">
        <f>INDEX(Data[],MATCH($A288,Data[Dist],0),MATCH(F$6,Data[#Headers],0))</f>
        <v>187977</v>
      </c>
      <c r="G288" s="21">
        <f>INDEX(Data[],MATCH($A288,Data[Dist],0),MATCH(G$6,Data[#Headers],0))</f>
        <v>1695455</v>
      </c>
      <c r="H288" s="21">
        <f>INDEX(Data[],MATCH($A288,Data[Dist],0),MATCH(H$6,Data[#Headers],0))-G288</f>
        <v>187977</v>
      </c>
      <c r="I288" s="24"/>
      <c r="J288" s="21">
        <f>INDEX(Notes!$I$2:$N$11,MATCH(Notes!$B$2,Notes!$I$2:$I$11,0),4)*$C288</f>
        <v>755560</v>
      </c>
      <c r="K288" s="21">
        <f>INDEX(Notes!$I$2:$N$11,MATCH(Notes!$B$2,Notes!$I$2:$I$11,0),5)*$D288</f>
        <v>375958</v>
      </c>
      <c r="L288" s="21">
        <f>INDEX(Notes!$I$2:$N$11,MATCH(Notes!$B$2,Notes!$I$2:$I$11,0),6)*$E288</f>
        <v>563937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187979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351899</v>
      </c>
      <c r="E289" s="21">
        <f>INDEX(Data[],MATCH($A289,Data[Dist],0),MATCH(E$6,Data[#Headers],0))</f>
        <v>351898</v>
      </c>
      <c r="F289" s="21">
        <f>INDEX(Data[],MATCH($A289,Data[Dist],0),MATCH(F$6,Data[#Headers],0))</f>
        <v>351899</v>
      </c>
      <c r="G289" s="21">
        <f>INDEX(Data[],MATCH($A289,Data[Dist],0),MATCH(G$6,Data[#Headers],0))</f>
        <v>3172908</v>
      </c>
      <c r="H289" s="21">
        <f>INDEX(Data[],MATCH($A289,Data[Dist],0),MATCH(H$6,Data[#Headers],0))-G289</f>
        <v>351899</v>
      </c>
      <c r="I289" s="24"/>
      <c r="J289" s="21">
        <f>INDEX(Notes!$I$2:$N$11,MATCH(Notes!$B$2,Notes!$I$2:$I$11,0),4)*$C289</f>
        <v>1413416</v>
      </c>
      <c r="K289" s="21">
        <f>INDEX(Notes!$I$2:$N$11,MATCH(Notes!$B$2,Notes!$I$2:$I$11,0),5)*$D289</f>
        <v>703798</v>
      </c>
      <c r="L289" s="21">
        <f>INDEX(Notes!$I$2:$N$11,MATCH(Notes!$B$2,Notes!$I$2:$I$11,0),6)*$E289</f>
        <v>1055694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351898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259612</v>
      </c>
      <c r="E290" s="21">
        <f>INDEX(Data[],MATCH($A290,Data[Dist],0),MATCH(E$6,Data[#Headers],0))</f>
        <v>259611</v>
      </c>
      <c r="F290" s="21">
        <f>INDEX(Data[],MATCH($A290,Data[Dist],0),MATCH(F$6,Data[#Headers],0))</f>
        <v>259612</v>
      </c>
      <c r="G290" s="21">
        <f>INDEX(Data[],MATCH($A290,Data[Dist],0),MATCH(G$6,Data[#Headers],0))</f>
        <v>2341929</v>
      </c>
      <c r="H290" s="21">
        <f>INDEX(Data[],MATCH($A290,Data[Dist],0),MATCH(H$6,Data[#Headers],0))-G290</f>
        <v>259612</v>
      </c>
      <c r="I290" s="24"/>
      <c r="J290" s="21">
        <f>INDEX(Notes!$I$2:$N$11,MATCH(Notes!$B$2,Notes!$I$2:$I$11,0),4)*$C290</f>
        <v>1043872</v>
      </c>
      <c r="K290" s="21">
        <f>INDEX(Notes!$I$2:$N$11,MATCH(Notes!$B$2,Notes!$I$2:$I$11,0),5)*$D290</f>
        <v>519224</v>
      </c>
      <c r="L290" s="21">
        <f>INDEX(Notes!$I$2:$N$11,MATCH(Notes!$B$2,Notes!$I$2:$I$11,0),6)*$E290</f>
        <v>778833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259611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264208</v>
      </c>
      <c r="E291" s="21">
        <f>INDEX(Data[],MATCH($A291,Data[Dist],0),MATCH(E$6,Data[#Headers],0))</f>
        <v>259828</v>
      </c>
      <c r="F291" s="21">
        <f>INDEX(Data[],MATCH($A291,Data[Dist],0),MATCH(F$6,Data[#Headers],0))</f>
        <v>259828</v>
      </c>
      <c r="G291" s="21">
        <f>INDEX(Data[],MATCH($A291,Data[Dist],0),MATCH(G$6,Data[#Headers],0))</f>
        <v>2369164</v>
      </c>
      <c r="H291" s="21">
        <f>INDEX(Data[],MATCH($A291,Data[Dist],0),MATCH(H$6,Data[#Headers],0))-G291</f>
        <v>259828</v>
      </c>
      <c r="I291" s="24"/>
      <c r="J291" s="21">
        <f>INDEX(Notes!$I$2:$N$11,MATCH(Notes!$B$2,Notes!$I$2:$I$11,0),4)*$C291</f>
        <v>1061264</v>
      </c>
      <c r="K291" s="21">
        <f>INDEX(Notes!$I$2:$N$11,MATCH(Notes!$B$2,Notes!$I$2:$I$11,0),5)*$D291</f>
        <v>528416</v>
      </c>
      <c r="L291" s="21">
        <f>INDEX(Notes!$I$2:$N$11,MATCH(Notes!$B$2,Notes!$I$2:$I$11,0),6)*$E291</f>
        <v>779484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259828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93009</v>
      </c>
      <c r="E292" s="21">
        <f>INDEX(Data[],MATCH($A292,Data[Dist],0),MATCH(E$6,Data[#Headers],0))</f>
        <v>93009</v>
      </c>
      <c r="F292" s="21">
        <f>INDEX(Data[],MATCH($A292,Data[Dist],0),MATCH(F$6,Data[#Headers],0))</f>
        <v>93007</v>
      </c>
      <c r="G292" s="21">
        <f>INDEX(Data[],MATCH($A292,Data[Dist],0),MATCH(G$6,Data[#Headers],0))</f>
        <v>839545</v>
      </c>
      <c r="H292" s="21">
        <f>INDEX(Data[],MATCH($A292,Data[Dist],0),MATCH(H$6,Data[#Headers],0))-G292</f>
        <v>93007</v>
      </c>
      <c r="I292" s="24"/>
      <c r="J292" s="21">
        <f>INDEX(Notes!$I$2:$N$11,MATCH(Notes!$B$2,Notes!$I$2:$I$11,0),4)*$C292</f>
        <v>374500</v>
      </c>
      <c r="K292" s="21">
        <f>INDEX(Notes!$I$2:$N$11,MATCH(Notes!$B$2,Notes!$I$2:$I$11,0),5)*$D292</f>
        <v>186018</v>
      </c>
      <c r="L292" s="21">
        <f>INDEX(Notes!$I$2:$N$11,MATCH(Notes!$B$2,Notes!$I$2:$I$11,0),6)*$E292</f>
        <v>279027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93009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562797</v>
      </c>
      <c r="E293" s="21">
        <f>INDEX(Data[],MATCH($A293,Data[Dist],0),MATCH(E$6,Data[#Headers],0))</f>
        <v>562798</v>
      </c>
      <c r="F293" s="21">
        <f>INDEX(Data[],MATCH($A293,Data[Dist],0),MATCH(F$6,Data[#Headers],0))</f>
        <v>562796</v>
      </c>
      <c r="G293" s="21">
        <f>INDEX(Data[],MATCH($A293,Data[Dist],0),MATCH(G$6,Data[#Headers],0))</f>
        <v>5076200</v>
      </c>
      <c r="H293" s="21">
        <f>INDEX(Data[],MATCH($A293,Data[Dist],0),MATCH(H$6,Data[#Headers],0))-G293</f>
        <v>562796</v>
      </c>
      <c r="I293" s="24"/>
      <c r="J293" s="21">
        <f>INDEX(Notes!$I$2:$N$11,MATCH(Notes!$B$2,Notes!$I$2:$I$11,0),4)*$C293</f>
        <v>2262212</v>
      </c>
      <c r="K293" s="21">
        <f>INDEX(Notes!$I$2:$N$11,MATCH(Notes!$B$2,Notes!$I$2:$I$11,0),5)*$D293</f>
        <v>1125594</v>
      </c>
      <c r="L293" s="21">
        <f>INDEX(Notes!$I$2:$N$11,MATCH(Notes!$B$2,Notes!$I$2:$I$11,0),6)*$E293</f>
        <v>1688394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562798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188840</v>
      </c>
      <c r="E294" s="21">
        <f>INDEX(Data[],MATCH($A294,Data[Dist],0),MATCH(E$6,Data[#Headers],0))</f>
        <v>188840</v>
      </c>
      <c r="F294" s="21">
        <f>INDEX(Data[],MATCH($A294,Data[Dist],0),MATCH(F$6,Data[#Headers],0))</f>
        <v>188841</v>
      </c>
      <c r="G294" s="21">
        <f>INDEX(Data[],MATCH($A294,Data[Dist],0),MATCH(G$6,Data[#Headers],0))</f>
        <v>1705108</v>
      </c>
      <c r="H294" s="21">
        <f>INDEX(Data[],MATCH($A294,Data[Dist],0),MATCH(H$6,Data[#Headers],0))-G294</f>
        <v>188841</v>
      </c>
      <c r="I294" s="24"/>
      <c r="J294" s="21">
        <f>INDEX(Notes!$I$2:$N$11,MATCH(Notes!$B$2,Notes!$I$2:$I$11,0),4)*$C294</f>
        <v>760908</v>
      </c>
      <c r="K294" s="21">
        <f>INDEX(Notes!$I$2:$N$11,MATCH(Notes!$B$2,Notes!$I$2:$I$11,0),5)*$D294</f>
        <v>377680</v>
      </c>
      <c r="L294" s="21">
        <f>INDEX(Notes!$I$2:$N$11,MATCH(Notes!$B$2,Notes!$I$2:$I$11,0),6)*$E294</f>
        <v>566520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188840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2719949</v>
      </c>
      <c r="E295" s="21">
        <f>INDEX(Data[],MATCH($A295,Data[Dist],0),MATCH(E$6,Data[#Headers],0))</f>
        <v>2719949</v>
      </c>
      <c r="F295" s="21">
        <f>INDEX(Data[],MATCH($A295,Data[Dist],0),MATCH(F$6,Data[#Headers],0))</f>
        <v>2719950</v>
      </c>
      <c r="G295" s="21">
        <f>INDEX(Data[],MATCH($A295,Data[Dist],0),MATCH(G$6,Data[#Headers],0))</f>
        <v>24532097</v>
      </c>
      <c r="H295" s="21">
        <f>INDEX(Data[],MATCH($A295,Data[Dist],0),MATCH(H$6,Data[#Headers],0))-G295</f>
        <v>2719950</v>
      </c>
      <c r="I295" s="24"/>
      <c r="J295" s="21">
        <f>INDEX(Notes!$I$2:$N$11,MATCH(Notes!$B$2,Notes!$I$2:$I$11,0),4)*$C295</f>
        <v>10932352</v>
      </c>
      <c r="K295" s="21">
        <f>INDEX(Notes!$I$2:$N$11,MATCH(Notes!$B$2,Notes!$I$2:$I$11,0),5)*$D295</f>
        <v>5439898</v>
      </c>
      <c r="L295" s="21">
        <f>INDEX(Notes!$I$2:$N$11,MATCH(Notes!$B$2,Notes!$I$2:$I$11,0),6)*$E295</f>
        <v>8159847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2719949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703390</v>
      </c>
      <c r="E296" s="21">
        <f>INDEX(Data[],MATCH($A296,Data[Dist],0),MATCH(E$6,Data[#Headers],0))</f>
        <v>703390</v>
      </c>
      <c r="F296" s="21">
        <f>INDEX(Data[],MATCH($A296,Data[Dist],0),MATCH(F$6,Data[#Headers],0))</f>
        <v>703391</v>
      </c>
      <c r="G296" s="21">
        <f>INDEX(Data[],MATCH($A296,Data[Dist],0),MATCH(G$6,Data[#Headers],0))</f>
        <v>6344986</v>
      </c>
      <c r="H296" s="21">
        <f>INDEX(Data[],MATCH($A296,Data[Dist],0),MATCH(H$6,Data[#Headers],0))-G296</f>
        <v>703391</v>
      </c>
      <c r="I296" s="24"/>
      <c r="J296" s="21">
        <f>INDEX(Notes!$I$2:$N$11,MATCH(Notes!$B$2,Notes!$I$2:$I$11,0),4)*$C296</f>
        <v>2828036</v>
      </c>
      <c r="K296" s="21">
        <f>INDEX(Notes!$I$2:$N$11,MATCH(Notes!$B$2,Notes!$I$2:$I$11,0),5)*$D296</f>
        <v>1406780</v>
      </c>
      <c r="L296" s="21">
        <f>INDEX(Notes!$I$2:$N$11,MATCH(Notes!$B$2,Notes!$I$2:$I$11,0),6)*$E296</f>
        <v>2110170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703390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733187</v>
      </c>
      <c r="E297" s="21">
        <f>INDEX(Data[],MATCH($A297,Data[Dist],0),MATCH(E$6,Data[#Headers],0))</f>
        <v>733187</v>
      </c>
      <c r="F297" s="21">
        <f>INDEX(Data[],MATCH($A297,Data[Dist],0),MATCH(F$6,Data[#Headers],0))</f>
        <v>733187</v>
      </c>
      <c r="G297" s="21">
        <f>INDEX(Data[],MATCH($A297,Data[Dist],0),MATCH(G$6,Data[#Headers],0))</f>
        <v>6613283</v>
      </c>
      <c r="H297" s="21">
        <f>INDEX(Data[],MATCH($A297,Data[Dist],0),MATCH(H$6,Data[#Headers],0))-G297</f>
        <v>733187</v>
      </c>
      <c r="I297" s="24"/>
      <c r="J297" s="21">
        <f>INDEX(Notes!$I$2:$N$11,MATCH(Notes!$B$2,Notes!$I$2:$I$11,0),4)*$C297</f>
        <v>2947348</v>
      </c>
      <c r="K297" s="21">
        <f>INDEX(Notes!$I$2:$N$11,MATCH(Notes!$B$2,Notes!$I$2:$I$11,0),5)*$D297</f>
        <v>1466374</v>
      </c>
      <c r="L297" s="21">
        <f>INDEX(Notes!$I$2:$N$11,MATCH(Notes!$B$2,Notes!$I$2:$I$11,0),6)*$E297</f>
        <v>2199561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733187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208243</v>
      </c>
      <c r="E298" s="21">
        <f>INDEX(Data[],MATCH($A298,Data[Dist],0),MATCH(E$6,Data[#Headers],0))</f>
        <v>208242</v>
      </c>
      <c r="F298" s="21">
        <f>INDEX(Data[],MATCH($A298,Data[Dist],0),MATCH(F$6,Data[#Headers],0))</f>
        <v>208243</v>
      </c>
      <c r="G298" s="21">
        <f>INDEX(Data[],MATCH($A298,Data[Dist],0),MATCH(G$6,Data[#Headers],0))</f>
        <v>1878316</v>
      </c>
      <c r="H298" s="21">
        <f>INDEX(Data[],MATCH($A298,Data[Dist],0),MATCH(H$6,Data[#Headers],0))-G298</f>
        <v>208243</v>
      </c>
      <c r="I298" s="24"/>
      <c r="J298" s="21">
        <f>INDEX(Notes!$I$2:$N$11,MATCH(Notes!$B$2,Notes!$I$2:$I$11,0),4)*$C298</f>
        <v>837104</v>
      </c>
      <c r="K298" s="21">
        <f>INDEX(Notes!$I$2:$N$11,MATCH(Notes!$B$2,Notes!$I$2:$I$11,0),5)*$D298</f>
        <v>416486</v>
      </c>
      <c r="L298" s="21">
        <f>INDEX(Notes!$I$2:$N$11,MATCH(Notes!$B$2,Notes!$I$2:$I$11,0),6)*$E298</f>
        <v>624726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208242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1310598</v>
      </c>
      <c r="E299" s="21">
        <f>INDEX(Data[],MATCH($A299,Data[Dist],0),MATCH(E$6,Data[#Headers],0))</f>
        <v>1310598</v>
      </c>
      <c r="F299" s="21">
        <f>INDEX(Data[],MATCH($A299,Data[Dist],0),MATCH(F$6,Data[#Headers],0))</f>
        <v>1310598</v>
      </c>
      <c r="G299" s="21">
        <f>INDEX(Data[],MATCH($A299,Data[Dist],0),MATCH(G$6,Data[#Headers],0))</f>
        <v>11820086</v>
      </c>
      <c r="H299" s="21">
        <f>INDEX(Data[],MATCH($A299,Data[Dist],0),MATCH(H$6,Data[#Headers],0))-G299</f>
        <v>1310598</v>
      </c>
      <c r="I299" s="24"/>
      <c r="J299" s="21">
        <f>INDEX(Notes!$I$2:$N$11,MATCH(Notes!$B$2,Notes!$I$2:$I$11,0),4)*$C299</f>
        <v>5267096</v>
      </c>
      <c r="K299" s="21">
        <f>INDEX(Notes!$I$2:$N$11,MATCH(Notes!$B$2,Notes!$I$2:$I$11,0),5)*$D299</f>
        <v>2621196</v>
      </c>
      <c r="L299" s="21">
        <f>INDEX(Notes!$I$2:$N$11,MATCH(Notes!$B$2,Notes!$I$2:$I$11,0),6)*$E299</f>
        <v>3931794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1310598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461153</v>
      </c>
      <c r="E300" s="21">
        <f>INDEX(Data[],MATCH($A300,Data[Dist],0),MATCH(E$6,Data[#Headers],0))</f>
        <v>461153</v>
      </c>
      <c r="F300" s="21">
        <f>INDEX(Data[],MATCH($A300,Data[Dist],0),MATCH(F$6,Data[#Headers],0))</f>
        <v>461154</v>
      </c>
      <c r="G300" s="21">
        <f>INDEX(Data[],MATCH($A300,Data[Dist],0),MATCH(G$6,Data[#Headers],0))</f>
        <v>4157721</v>
      </c>
      <c r="H300" s="21">
        <f>INDEX(Data[],MATCH($A300,Data[Dist],0),MATCH(H$6,Data[#Headers],0))-G300</f>
        <v>461154</v>
      </c>
      <c r="I300" s="24"/>
      <c r="J300" s="21">
        <f>INDEX(Notes!$I$2:$N$11,MATCH(Notes!$B$2,Notes!$I$2:$I$11,0),4)*$C300</f>
        <v>1851956</v>
      </c>
      <c r="K300" s="21">
        <f>INDEX(Notes!$I$2:$N$11,MATCH(Notes!$B$2,Notes!$I$2:$I$11,0),5)*$D300</f>
        <v>922306</v>
      </c>
      <c r="L300" s="21">
        <f>INDEX(Notes!$I$2:$N$11,MATCH(Notes!$B$2,Notes!$I$2:$I$11,0),6)*$E300</f>
        <v>1383459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461153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557511</v>
      </c>
      <c r="E301" s="21">
        <f>INDEX(Data[],MATCH($A301,Data[Dist],0),MATCH(E$6,Data[#Headers],0))</f>
        <v>557511</v>
      </c>
      <c r="F301" s="21">
        <f>INDEX(Data[],MATCH($A301,Data[Dist],0),MATCH(F$6,Data[#Headers],0))</f>
        <v>557512</v>
      </c>
      <c r="G301" s="21">
        <f>INDEX(Data[],MATCH($A301,Data[Dist],0),MATCH(G$6,Data[#Headers],0))</f>
        <v>5029871</v>
      </c>
      <c r="H301" s="21">
        <f>INDEX(Data[],MATCH($A301,Data[Dist],0),MATCH(H$6,Data[#Headers],0))-G301</f>
        <v>557512</v>
      </c>
      <c r="I301" s="24"/>
      <c r="J301" s="21">
        <f>INDEX(Notes!$I$2:$N$11,MATCH(Notes!$B$2,Notes!$I$2:$I$11,0),4)*$C301</f>
        <v>2242316</v>
      </c>
      <c r="K301" s="21">
        <f>INDEX(Notes!$I$2:$N$11,MATCH(Notes!$B$2,Notes!$I$2:$I$11,0),5)*$D301</f>
        <v>1115022</v>
      </c>
      <c r="L301" s="21">
        <f>INDEX(Notes!$I$2:$N$11,MATCH(Notes!$B$2,Notes!$I$2:$I$11,0),6)*$E301</f>
        <v>1672533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557511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428425</v>
      </c>
      <c r="E302" s="21">
        <f>INDEX(Data[],MATCH($A302,Data[Dist],0),MATCH(E$6,Data[#Headers],0))</f>
        <v>428425</v>
      </c>
      <c r="F302" s="21">
        <f>INDEX(Data[],MATCH($A302,Data[Dist],0),MATCH(F$6,Data[#Headers],0))</f>
        <v>428426</v>
      </c>
      <c r="G302" s="21">
        <f>INDEX(Data[],MATCH($A302,Data[Dist],0),MATCH(G$6,Data[#Headers],0))</f>
        <v>3863781</v>
      </c>
      <c r="H302" s="21">
        <f>INDEX(Data[],MATCH($A302,Data[Dist],0),MATCH(H$6,Data[#Headers],0))-G302</f>
        <v>428426</v>
      </c>
      <c r="I302" s="24"/>
      <c r="J302" s="21">
        <f>INDEX(Notes!$I$2:$N$11,MATCH(Notes!$B$2,Notes!$I$2:$I$11,0),4)*$C302</f>
        <v>1721656</v>
      </c>
      <c r="K302" s="21">
        <f>INDEX(Notes!$I$2:$N$11,MATCH(Notes!$B$2,Notes!$I$2:$I$11,0),5)*$D302</f>
        <v>856850</v>
      </c>
      <c r="L302" s="21">
        <f>INDEX(Notes!$I$2:$N$11,MATCH(Notes!$B$2,Notes!$I$2:$I$11,0),6)*$E302</f>
        <v>1285275</v>
      </c>
      <c r="M302" s="21">
        <f>IF(Notes!$B$2="June",'Payment Total'!$F302,0)</f>
        <v>0</v>
      </c>
      <c r="N302" s="21">
        <f>SUM(J302:M302)-G302</f>
        <v>0</v>
      </c>
      <c r="P302" s="25" t="s">
        <v>1122</v>
      </c>
      <c r="Q302" s="25">
        <v>428425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500472</v>
      </c>
      <c r="E303" s="21">
        <f>INDEX(Data[],MATCH($A303,Data[Dist],0),MATCH(E$6,Data[#Headers],0))</f>
        <v>500472</v>
      </c>
      <c r="F303" s="21">
        <f>INDEX(Data[],MATCH($A303,Data[Dist],0),MATCH(F$6,Data[#Headers],0))</f>
        <v>500471</v>
      </c>
      <c r="G303" s="21">
        <f>INDEX(Data[],MATCH($A303,Data[Dist],0),MATCH(G$6,Data[#Headers],0))</f>
        <v>4513156</v>
      </c>
      <c r="H303" s="21">
        <f>INDEX(Data[],MATCH($A303,Data[Dist],0),MATCH(H$6,Data[#Headers],0))-G303</f>
        <v>500471</v>
      </c>
      <c r="I303" s="24"/>
      <c r="J303" s="21">
        <f>INDEX(Notes!$I$2:$N$11,MATCH(Notes!$B$2,Notes!$I$2:$I$11,0),4)*$C303</f>
        <v>2010796</v>
      </c>
      <c r="K303" s="21">
        <f>INDEX(Notes!$I$2:$N$11,MATCH(Notes!$B$2,Notes!$I$2:$I$11,0),5)*$D303</f>
        <v>1000944</v>
      </c>
      <c r="L303" s="21">
        <f>INDEX(Notes!$I$2:$N$11,MATCH(Notes!$B$2,Notes!$I$2:$I$11,0),6)*$E303</f>
        <v>1501416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500472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1433312</v>
      </c>
      <c r="E304" s="21">
        <f>INDEX(Data[],MATCH($A304,Data[Dist],0),MATCH(E$6,Data[#Headers],0))</f>
        <v>1433312</v>
      </c>
      <c r="F304" s="21">
        <f>INDEX(Data[],MATCH($A304,Data[Dist],0),MATCH(F$6,Data[#Headers],0))</f>
        <v>1433312</v>
      </c>
      <c r="G304" s="21">
        <f>INDEX(Data[],MATCH($A304,Data[Dist],0),MATCH(G$6,Data[#Headers],0))</f>
        <v>12924284</v>
      </c>
      <c r="H304" s="21">
        <f>INDEX(Data[],MATCH($A304,Data[Dist],0),MATCH(H$6,Data[#Headers],0))-G304</f>
        <v>1433312</v>
      </c>
      <c r="I304" s="24"/>
      <c r="J304" s="21">
        <f>INDEX(Notes!$I$2:$N$11,MATCH(Notes!$B$2,Notes!$I$2:$I$11,0),4)*$C304</f>
        <v>5757724</v>
      </c>
      <c r="K304" s="21">
        <f>INDEX(Notes!$I$2:$N$11,MATCH(Notes!$B$2,Notes!$I$2:$I$11,0),5)*$D304</f>
        <v>2866624</v>
      </c>
      <c r="L304" s="21">
        <f>INDEX(Notes!$I$2:$N$11,MATCH(Notes!$B$2,Notes!$I$2:$I$11,0),6)*$E304</f>
        <v>4299936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1433312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10703045</v>
      </c>
      <c r="E305" s="21">
        <f>INDEX(Data[],MATCH($A305,Data[Dist],0),MATCH(E$6,Data[#Headers],0))</f>
        <v>10703045</v>
      </c>
      <c r="F305" s="21">
        <f>INDEX(Data[],MATCH($A305,Data[Dist],0),MATCH(F$6,Data[#Headers],0))</f>
        <v>10703043</v>
      </c>
      <c r="G305" s="21">
        <f>INDEX(Data[],MATCH($A305,Data[Dist],0),MATCH(G$6,Data[#Headers],0))</f>
        <v>96491773</v>
      </c>
      <c r="H305" s="21">
        <f>INDEX(Data[],MATCH($A305,Data[Dist],0),MATCH(H$6,Data[#Headers],0))-G305</f>
        <v>10703043</v>
      </c>
      <c r="I305" s="24"/>
      <c r="J305" s="21">
        <f>INDEX(Notes!$I$2:$N$11,MATCH(Notes!$B$2,Notes!$I$2:$I$11,0),4)*$C305</f>
        <v>42976548</v>
      </c>
      <c r="K305" s="21">
        <f>INDEX(Notes!$I$2:$N$11,MATCH(Notes!$B$2,Notes!$I$2:$I$11,0),5)*$D305</f>
        <v>21406090</v>
      </c>
      <c r="L305" s="21">
        <f>INDEX(Notes!$I$2:$N$11,MATCH(Notes!$B$2,Notes!$I$2:$I$11,0),6)*$E305</f>
        <v>32109135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10703045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10182657</v>
      </c>
      <c r="E306" s="21">
        <f>INDEX(Data[],MATCH($A306,Data[Dist],0),MATCH(E$6,Data[#Headers],0))</f>
        <v>10182658</v>
      </c>
      <c r="F306" s="21">
        <f>INDEX(Data[],MATCH($A306,Data[Dist],0),MATCH(F$6,Data[#Headers],0))</f>
        <v>10182656</v>
      </c>
      <c r="G306" s="21">
        <f>INDEX(Data[],MATCH($A306,Data[Dist],0),MATCH(G$6,Data[#Headers],0))</f>
        <v>91856992</v>
      </c>
      <c r="H306" s="21">
        <f>INDEX(Data[],MATCH($A306,Data[Dist],0),MATCH(H$6,Data[#Headers],0))-G306</f>
        <v>10182656</v>
      </c>
      <c r="I306" s="24"/>
      <c r="J306" s="21">
        <f>INDEX(Notes!$I$2:$N$11,MATCH(Notes!$B$2,Notes!$I$2:$I$11,0),4)*$C306</f>
        <v>40943704</v>
      </c>
      <c r="K306" s="21">
        <f>INDEX(Notes!$I$2:$N$11,MATCH(Notes!$B$2,Notes!$I$2:$I$11,0),5)*$D306</f>
        <v>20365314</v>
      </c>
      <c r="L306" s="21">
        <f>INDEX(Notes!$I$2:$N$11,MATCH(Notes!$B$2,Notes!$I$2:$I$11,0),6)*$E306</f>
        <v>30547974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10182658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1692966</v>
      </c>
      <c r="E307" s="21">
        <f>INDEX(Data[],MATCH($A307,Data[Dist],0),MATCH(E$6,Data[#Headers],0))</f>
        <v>1692965</v>
      </c>
      <c r="F307" s="21">
        <f>INDEX(Data[],MATCH($A307,Data[Dist],0),MATCH(F$6,Data[#Headers],0))</f>
        <v>1692966</v>
      </c>
      <c r="G307" s="21">
        <f>INDEX(Data[],MATCH($A307,Data[Dist],0),MATCH(G$6,Data[#Headers],0))</f>
        <v>15269639</v>
      </c>
      <c r="H307" s="21">
        <f>INDEX(Data[],MATCH($A307,Data[Dist],0),MATCH(H$6,Data[#Headers],0))-G307</f>
        <v>1692966</v>
      </c>
      <c r="I307" s="24"/>
      <c r="J307" s="21">
        <f>INDEX(Notes!$I$2:$N$11,MATCH(Notes!$B$2,Notes!$I$2:$I$11,0),4)*$C307</f>
        <v>6804812</v>
      </c>
      <c r="K307" s="21">
        <f>INDEX(Notes!$I$2:$N$11,MATCH(Notes!$B$2,Notes!$I$2:$I$11,0),5)*$D307</f>
        <v>3385932</v>
      </c>
      <c r="L307" s="21">
        <f>INDEX(Notes!$I$2:$N$11,MATCH(Notes!$B$2,Notes!$I$2:$I$11,0),6)*$E307</f>
        <v>5078895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1692965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422851</v>
      </c>
      <c r="E308" s="21">
        <f>INDEX(Data[],MATCH($A308,Data[Dist],0),MATCH(E$6,Data[#Headers],0))</f>
        <v>422851</v>
      </c>
      <c r="F308" s="21">
        <f>INDEX(Data[],MATCH($A308,Data[Dist],0),MATCH(F$6,Data[#Headers],0))</f>
        <v>422851</v>
      </c>
      <c r="G308" s="21">
        <f>INDEX(Data[],MATCH($A308,Data[Dist],0),MATCH(G$6,Data[#Headers],0))</f>
        <v>3813999</v>
      </c>
      <c r="H308" s="21">
        <f>INDEX(Data[],MATCH($A308,Data[Dist],0),MATCH(H$6,Data[#Headers],0))-G308</f>
        <v>422851</v>
      </c>
      <c r="I308" s="24"/>
      <c r="J308" s="21">
        <f>INDEX(Notes!$I$2:$N$11,MATCH(Notes!$B$2,Notes!$I$2:$I$11,0),4)*$C308</f>
        <v>1699744</v>
      </c>
      <c r="K308" s="21">
        <f>INDEX(Notes!$I$2:$N$11,MATCH(Notes!$B$2,Notes!$I$2:$I$11,0),5)*$D308</f>
        <v>845702</v>
      </c>
      <c r="L308" s="21">
        <f>INDEX(Notes!$I$2:$N$11,MATCH(Notes!$B$2,Notes!$I$2:$I$11,0),6)*$E308</f>
        <v>1268553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422851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1384269</v>
      </c>
      <c r="E309" s="21">
        <f>INDEX(Data[],MATCH($A309,Data[Dist],0),MATCH(E$6,Data[#Headers],0))</f>
        <v>1384270</v>
      </c>
      <c r="F309" s="21">
        <f>INDEX(Data[],MATCH($A309,Data[Dist],0),MATCH(F$6,Data[#Headers],0))</f>
        <v>1384268</v>
      </c>
      <c r="G309" s="21">
        <f>INDEX(Data[],MATCH($A309,Data[Dist],0),MATCH(G$6,Data[#Headers],0))</f>
        <v>12484956</v>
      </c>
      <c r="H309" s="21">
        <f>INDEX(Data[],MATCH($A309,Data[Dist],0),MATCH(H$6,Data[#Headers],0))-G309</f>
        <v>1384268</v>
      </c>
      <c r="I309" s="24"/>
      <c r="J309" s="21">
        <f>INDEX(Notes!$I$2:$N$11,MATCH(Notes!$B$2,Notes!$I$2:$I$11,0),4)*$C309</f>
        <v>5563608</v>
      </c>
      <c r="K309" s="21">
        <f>INDEX(Notes!$I$2:$N$11,MATCH(Notes!$B$2,Notes!$I$2:$I$11,0),5)*$D309</f>
        <v>2768538</v>
      </c>
      <c r="L309" s="21">
        <f>INDEX(Notes!$I$2:$N$11,MATCH(Notes!$B$2,Notes!$I$2:$I$11,0),6)*$E309</f>
        <v>4152810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1384270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217819</v>
      </c>
      <c r="E310" s="21">
        <f>INDEX(Data[],MATCH($A310,Data[Dist],0),MATCH(E$6,Data[#Headers],0))</f>
        <v>212621</v>
      </c>
      <c r="F310" s="21">
        <f>INDEX(Data[],MATCH($A310,Data[Dist],0),MATCH(F$6,Data[#Headers],0))</f>
        <v>212619</v>
      </c>
      <c r="G310" s="21">
        <f>INDEX(Data[],MATCH($A310,Data[Dist],0),MATCH(G$6,Data[#Headers],0))</f>
        <v>1949785</v>
      </c>
      <c r="H310" s="21">
        <f>INDEX(Data[],MATCH($A310,Data[Dist],0),MATCH(H$6,Data[#Headers],0))-G310</f>
        <v>212619</v>
      </c>
      <c r="I310" s="24"/>
      <c r="J310" s="21">
        <f>INDEX(Notes!$I$2:$N$11,MATCH(Notes!$B$2,Notes!$I$2:$I$11,0),4)*$C310</f>
        <v>876284</v>
      </c>
      <c r="K310" s="21">
        <f>INDEX(Notes!$I$2:$N$11,MATCH(Notes!$B$2,Notes!$I$2:$I$11,0),5)*$D310</f>
        <v>435638</v>
      </c>
      <c r="L310" s="21">
        <f>INDEX(Notes!$I$2:$N$11,MATCH(Notes!$B$2,Notes!$I$2:$I$11,0),6)*$E310</f>
        <v>637863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212621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565596</v>
      </c>
      <c r="E311" s="21">
        <f>INDEX(Data[],MATCH($A311,Data[Dist],0),MATCH(E$6,Data[#Headers],0))</f>
        <v>565595</v>
      </c>
      <c r="F311" s="21">
        <f>INDEX(Data[],MATCH($A311,Data[Dist],0),MATCH(F$6,Data[#Headers],0))</f>
        <v>565596</v>
      </c>
      <c r="G311" s="21">
        <f>INDEX(Data[],MATCH($A311,Data[Dist],0),MATCH(G$6,Data[#Headers],0))</f>
        <v>5102461</v>
      </c>
      <c r="H311" s="21">
        <f>INDEX(Data[],MATCH($A311,Data[Dist],0),MATCH(H$6,Data[#Headers],0))-G311</f>
        <v>565596</v>
      </c>
      <c r="I311" s="24"/>
      <c r="J311" s="21">
        <f>INDEX(Notes!$I$2:$N$11,MATCH(Notes!$B$2,Notes!$I$2:$I$11,0),4)*$C311</f>
        <v>2274484</v>
      </c>
      <c r="K311" s="21">
        <f>INDEX(Notes!$I$2:$N$11,MATCH(Notes!$B$2,Notes!$I$2:$I$11,0),5)*$D311</f>
        <v>1131192</v>
      </c>
      <c r="L311" s="21">
        <f>INDEX(Notes!$I$2:$N$11,MATCH(Notes!$B$2,Notes!$I$2:$I$11,0),6)*$E311</f>
        <v>1696785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565595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328907</v>
      </c>
      <c r="E312" s="21">
        <f>INDEX(Data[],MATCH($A312,Data[Dist],0),MATCH(E$6,Data[#Headers],0))</f>
        <v>328908</v>
      </c>
      <c r="F312" s="21">
        <f>INDEX(Data[],MATCH($A312,Data[Dist],0),MATCH(F$6,Data[#Headers],0))</f>
        <v>328906</v>
      </c>
      <c r="G312" s="21">
        <f>INDEX(Data[],MATCH($A312,Data[Dist],0),MATCH(G$6,Data[#Headers],0))</f>
        <v>2966038</v>
      </c>
      <c r="H312" s="21">
        <f>INDEX(Data[],MATCH($A312,Data[Dist],0),MATCH(H$6,Data[#Headers],0))-G312</f>
        <v>328906</v>
      </c>
      <c r="I312" s="24"/>
      <c r="J312" s="21">
        <f>INDEX(Notes!$I$2:$N$11,MATCH(Notes!$B$2,Notes!$I$2:$I$11,0),4)*$C312</f>
        <v>1321500</v>
      </c>
      <c r="K312" s="21">
        <f>INDEX(Notes!$I$2:$N$11,MATCH(Notes!$B$2,Notes!$I$2:$I$11,0),5)*$D312</f>
        <v>657814</v>
      </c>
      <c r="L312" s="21">
        <f>INDEX(Notes!$I$2:$N$11,MATCH(Notes!$B$2,Notes!$I$2:$I$11,0),6)*$E312</f>
        <v>986724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328908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214074</v>
      </c>
      <c r="E313" s="21">
        <f>INDEX(Data[],MATCH($A313,Data[Dist],0),MATCH(E$6,Data[#Headers],0))</f>
        <v>214074</v>
      </c>
      <c r="F313" s="21">
        <f>INDEX(Data[],MATCH($A313,Data[Dist],0),MATCH(F$6,Data[#Headers],0))</f>
        <v>214073</v>
      </c>
      <c r="G313" s="21">
        <f>INDEX(Data[],MATCH($A313,Data[Dist],0),MATCH(G$6,Data[#Headers],0))</f>
        <v>1930702</v>
      </c>
      <c r="H313" s="21">
        <f>INDEX(Data[],MATCH($A313,Data[Dist],0),MATCH(H$6,Data[#Headers],0))-G313</f>
        <v>214073</v>
      </c>
      <c r="I313" s="24"/>
      <c r="J313" s="21">
        <f>INDEX(Notes!$I$2:$N$11,MATCH(Notes!$B$2,Notes!$I$2:$I$11,0),4)*$C313</f>
        <v>860332</v>
      </c>
      <c r="K313" s="21">
        <f>INDEX(Notes!$I$2:$N$11,MATCH(Notes!$B$2,Notes!$I$2:$I$11,0),5)*$D313</f>
        <v>428148</v>
      </c>
      <c r="L313" s="21">
        <f>INDEX(Notes!$I$2:$N$11,MATCH(Notes!$B$2,Notes!$I$2:$I$11,0),6)*$E313</f>
        <v>642222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214074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963556</v>
      </c>
      <c r="E314" s="21">
        <f>INDEX(Data[],MATCH($A314,Data[Dist],0),MATCH(E$6,Data[#Headers],0))</f>
        <v>963555</v>
      </c>
      <c r="F314" s="21">
        <f>INDEX(Data[],MATCH($A314,Data[Dist],0),MATCH(F$6,Data[#Headers],0))</f>
        <v>963556</v>
      </c>
      <c r="G314" s="21">
        <f>INDEX(Data[],MATCH($A314,Data[Dist],0),MATCH(G$6,Data[#Headers],0))</f>
        <v>8692209</v>
      </c>
      <c r="H314" s="21">
        <f>INDEX(Data[],MATCH($A314,Data[Dist],0),MATCH(H$6,Data[#Headers],0))-G314</f>
        <v>963556</v>
      </c>
      <c r="I314" s="24"/>
      <c r="J314" s="21">
        <f>INDEX(Notes!$I$2:$N$11,MATCH(Notes!$B$2,Notes!$I$2:$I$11,0),4)*$C314</f>
        <v>3874432</v>
      </c>
      <c r="K314" s="21">
        <f>INDEX(Notes!$I$2:$N$11,MATCH(Notes!$B$2,Notes!$I$2:$I$11,0),5)*$D314</f>
        <v>1927112</v>
      </c>
      <c r="L314" s="21">
        <f>INDEX(Notes!$I$2:$N$11,MATCH(Notes!$B$2,Notes!$I$2:$I$11,0),6)*$E314</f>
        <v>2890665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963555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5647248</v>
      </c>
      <c r="E315" s="21">
        <f>INDEX(Data[],MATCH($A315,Data[Dist],0),MATCH(E$6,Data[#Headers],0))</f>
        <v>5647247</v>
      </c>
      <c r="F315" s="21">
        <f>INDEX(Data[],MATCH($A315,Data[Dist],0),MATCH(F$6,Data[#Headers],0))</f>
        <v>5647248</v>
      </c>
      <c r="G315" s="21">
        <f>INDEX(Data[],MATCH($A315,Data[Dist],0),MATCH(G$6,Data[#Headers],0))</f>
        <v>50954833</v>
      </c>
      <c r="H315" s="21">
        <f>INDEX(Data[],MATCH($A315,Data[Dist],0),MATCH(H$6,Data[#Headers],0))-G315</f>
        <v>5647248</v>
      </c>
      <c r="I315" s="24"/>
      <c r="J315" s="21">
        <f>INDEX(Notes!$I$2:$N$11,MATCH(Notes!$B$2,Notes!$I$2:$I$11,0),4)*$C315</f>
        <v>22718596</v>
      </c>
      <c r="K315" s="21">
        <f>INDEX(Notes!$I$2:$N$11,MATCH(Notes!$B$2,Notes!$I$2:$I$11,0),5)*$D315</f>
        <v>11294496</v>
      </c>
      <c r="L315" s="21">
        <f>INDEX(Notes!$I$2:$N$11,MATCH(Notes!$B$2,Notes!$I$2:$I$11,0),6)*$E315</f>
        <v>16941741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5647247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2368205</v>
      </c>
      <c r="E316" s="21">
        <f>INDEX(Data[],MATCH($A316,Data[Dist],0),MATCH(E$6,Data[#Headers],0))</f>
        <v>2368205</v>
      </c>
      <c r="F316" s="21">
        <f>INDEX(Data[],MATCH($A316,Data[Dist],0),MATCH(F$6,Data[#Headers],0))</f>
        <v>2368206</v>
      </c>
      <c r="G316" s="21">
        <f>INDEX(Data[],MATCH($A316,Data[Dist],0),MATCH(G$6,Data[#Headers],0))</f>
        <v>21362257</v>
      </c>
      <c r="H316" s="21">
        <f>INDEX(Data[],MATCH($A316,Data[Dist],0),MATCH(H$6,Data[#Headers],0))-G316</f>
        <v>2368206</v>
      </c>
      <c r="I316" s="24"/>
      <c r="J316" s="21">
        <f>INDEX(Notes!$I$2:$N$11,MATCH(Notes!$B$2,Notes!$I$2:$I$11,0),4)*$C316</f>
        <v>9521232</v>
      </c>
      <c r="K316" s="21">
        <f>INDEX(Notes!$I$2:$N$11,MATCH(Notes!$B$2,Notes!$I$2:$I$11,0),5)*$D316</f>
        <v>4736410</v>
      </c>
      <c r="L316" s="21">
        <f>INDEX(Notes!$I$2:$N$11,MATCH(Notes!$B$2,Notes!$I$2:$I$11,0),6)*$E316</f>
        <v>7104615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2368205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213956</v>
      </c>
      <c r="E317" s="21">
        <f>INDEX(Data[],MATCH($A317,Data[Dist],0),MATCH(E$6,Data[#Headers],0))</f>
        <v>213956</v>
      </c>
      <c r="F317" s="21">
        <f>INDEX(Data[],MATCH($A317,Data[Dist],0),MATCH(F$6,Data[#Headers],0))</f>
        <v>213957</v>
      </c>
      <c r="G317" s="21">
        <f>INDEX(Data[],MATCH($A317,Data[Dist],0),MATCH(G$6,Data[#Headers],0))</f>
        <v>1930696</v>
      </c>
      <c r="H317" s="21">
        <f>INDEX(Data[],MATCH($A317,Data[Dist],0),MATCH(H$6,Data[#Headers],0))-G317</f>
        <v>213957</v>
      </c>
      <c r="I317" s="24"/>
      <c r="J317" s="21">
        <f>INDEX(Notes!$I$2:$N$11,MATCH(Notes!$B$2,Notes!$I$2:$I$11,0),4)*$C317</f>
        <v>860916</v>
      </c>
      <c r="K317" s="21">
        <f>INDEX(Notes!$I$2:$N$11,MATCH(Notes!$B$2,Notes!$I$2:$I$11,0),5)*$D317</f>
        <v>427912</v>
      </c>
      <c r="L317" s="21">
        <f>INDEX(Notes!$I$2:$N$11,MATCH(Notes!$B$2,Notes!$I$2:$I$11,0),6)*$E317</f>
        <v>641868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213956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1153799</v>
      </c>
      <c r="E318" s="21">
        <f>INDEX(Data[],MATCH($A318,Data[Dist],0),MATCH(E$6,Data[#Headers],0))</f>
        <v>1153800</v>
      </c>
      <c r="F318" s="21">
        <f>INDEX(Data[],MATCH($A318,Data[Dist],0),MATCH(F$6,Data[#Headers],0))</f>
        <v>1153798</v>
      </c>
      <c r="G318" s="21">
        <f>INDEX(Data[],MATCH($A318,Data[Dist],0),MATCH(G$6,Data[#Headers],0))</f>
        <v>10402986</v>
      </c>
      <c r="H318" s="21">
        <f>INDEX(Data[],MATCH($A318,Data[Dist],0),MATCH(H$6,Data[#Headers],0))-G318</f>
        <v>1153798</v>
      </c>
      <c r="I318" s="24"/>
      <c r="J318" s="21">
        <f>INDEX(Notes!$I$2:$N$11,MATCH(Notes!$B$2,Notes!$I$2:$I$11,0),4)*$C318</f>
        <v>4633988</v>
      </c>
      <c r="K318" s="21">
        <f>INDEX(Notes!$I$2:$N$11,MATCH(Notes!$B$2,Notes!$I$2:$I$11,0),5)*$D318</f>
        <v>2307598</v>
      </c>
      <c r="L318" s="21">
        <f>INDEX(Notes!$I$2:$N$11,MATCH(Notes!$B$2,Notes!$I$2:$I$11,0),6)*$E318</f>
        <v>3461400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1153800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638005</v>
      </c>
      <c r="E319" s="21">
        <f>INDEX(Data[],MATCH($A319,Data[Dist],0),MATCH(E$6,Data[#Headers],0))</f>
        <v>638005</v>
      </c>
      <c r="F319" s="21">
        <f>INDEX(Data[],MATCH($A319,Data[Dist],0),MATCH(F$6,Data[#Headers],0))</f>
        <v>638004</v>
      </c>
      <c r="G319" s="21">
        <f>INDEX(Data[],MATCH($A319,Data[Dist],0),MATCH(G$6,Data[#Headers],0))</f>
        <v>5756445</v>
      </c>
      <c r="H319" s="21">
        <f>INDEX(Data[],MATCH($A319,Data[Dist],0),MATCH(H$6,Data[#Headers],0))-G319</f>
        <v>638004</v>
      </c>
      <c r="I319" s="24"/>
      <c r="J319" s="21">
        <f>INDEX(Notes!$I$2:$N$11,MATCH(Notes!$B$2,Notes!$I$2:$I$11,0),4)*$C319</f>
        <v>2566420</v>
      </c>
      <c r="K319" s="21">
        <f>INDEX(Notes!$I$2:$N$11,MATCH(Notes!$B$2,Notes!$I$2:$I$11,0),5)*$D319</f>
        <v>1276010</v>
      </c>
      <c r="L319" s="21">
        <f>INDEX(Notes!$I$2:$N$11,MATCH(Notes!$B$2,Notes!$I$2:$I$11,0),6)*$E319</f>
        <v>1914015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638005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535746</v>
      </c>
      <c r="E320" s="21">
        <f>INDEX(Data[],MATCH($A320,Data[Dist],0),MATCH(E$6,Data[#Headers],0))</f>
        <v>535746</v>
      </c>
      <c r="F320" s="21">
        <f>INDEX(Data[],MATCH($A320,Data[Dist],0),MATCH(F$6,Data[#Headers],0))</f>
        <v>535746</v>
      </c>
      <c r="G320" s="21">
        <f>INDEX(Data[],MATCH($A320,Data[Dist],0),MATCH(G$6,Data[#Headers],0))</f>
        <v>4832802</v>
      </c>
      <c r="H320" s="21">
        <f>INDEX(Data[],MATCH($A320,Data[Dist],0),MATCH(H$6,Data[#Headers],0))-G320</f>
        <v>535746</v>
      </c>
      <c r="I320" s="24"/>
      <c r="J320" s="21">
        <f>INDEX(Notes!$I$2:$N$11,MATCH(Notes!$B$2,Notes!$I$2:$I$11,0),4)*$C320</f>
        <v>2154072</v>
      </c>
      <c r="K320" s="21">
        <f>INDEX(Notes!$I$2:$N$11,MATCH(Notes!$B$2,Notes!$I$2:$I$11,0),5)*$D320</f>
        <v>1071492</v>
      </c>
      <c r="L320" s="21">
        <f>INDEX(Notes!$I$2:$N$11,MATCH(Notes!$B$2,Notes!$I$2:$I$11,0),6)*$E320</f>
        <v>1607238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535746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423083</v>
      </c>
      <c r="E321" s="21">
        <f>INDEX(Data[],MATCH($A321,Data[Dist],0),MATCH(E$6,Data[#Headers],0))</f>
        <v>423083</v>
      </c>
      <c r="F321" s="21">
        <f>INDEX(Data[],MATCH($A321,Data[Dist],0),MATCH(F$6,Data[#Headers],0))</f>
        <v>423082</v>
      </c>
      <c r="G321" s="21">
        <f>INDEX(Data[],MATCH($A321,Data[Dist],0),MATCH(G$6,Data[#Headers],0))</f>
        <v>3816443</v>
      </c>
      <c r="H321" s="21">
        <f>INDEX(Data[],MATCH($A321,Data[Dist],0),MATCH(H$6,Data[#Headers],0))-G321</f>
        <v>423082</v>
      </c>
      <c r="I321" s="24"/>
      <c r="J321" s="21">
        <f>INDEX(Notes!$I$2:$N$11,MATCH(Notes!$B$2,Notes!$I$2:$I$11,0),4)*$C321</f>
        <v>1701028</v>
      </c>
      <c r="K321" s="21">
        <f>INDEX(Notes!$I$2:$N$11,MATCH(Notes!$B$2,Notes!$I$2:$I$11,0),5)*$D321</f>
        <v>846166</v>
      </c>
      <c r="L321" s="21">
        <f>INDEX(Notes!$I$2:$N$11,MATCH(Notes!$B$2,Notes!$I$2:$I$11,0),6)*$E321</f>
        <v>1269249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423083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678204</v>
      </c>
      <c r="E322" s="21">
        <f>INDEX(Data[],MATCH($A322,Data[Dist],0),MATCH(E$6,Data[#Headers],0))</f>
        <v>678203</v>
      </c>
      <c r="F322" s="21">
        <f>INDEX(Data[],MATCH($A322,Data[Dist],0),MATCH(F$6,Data[#Headers],0))</f>
        <v>678204</v>
      </c>
      <c r="G322" s="21">
        <f>INDEX(Data[],MATCH($A322,Data[Dist],0),MATCH(G$6,Data[#Headers],0))</f>
        <v>6114977</v>
      </c>
      <c r="H322" s="21">
        <f>INDEX(Data[],MATCH($A322,Data[Dist],0),MATCH(H$6,Data[#Headers],0))-G322</f>
        <v>678204</v>
      </c>
      <c r="I322" s="24"/>
      <c r="J322" s="21">
        <f>INDEX(Notes!$I$2:$N$11,MATCH(Notes!$B$2,Notes!$I$2:$I$11,0),4)*$C322</f>
        <v>2723960</v>
      </c>
      <c r="K322" s="21">
        <f>INDEX(Notes!$I$2:$N$11,MATCH(Notes!$B$2,Notes!$I$2:$I$11,0),5)*$D322</f>
        <v>1356408</v>
      </c>
      <c r="L322" s="21">
        <f>INDEX(Notes!$I$2:$N$11,MATCH(Notes!$B$2,Notes!$I$2:$I$11,0),6)*$E322</f>
        <v>2034609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678203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295797</v>
      </c>
      <c r="E323" s="21">
        <f>INDEX(Data[],MATCH($A323,Data[Dist],0),MATCH(E$6,Data[#Headers],0))</f>
        <v>295797</v>
      </c>
      <c r="F323" s="21">
        <f>INDEX(Data[],MATCH($A323,Data[Dist],0),MATCH(F$6,Data[#Headers],0))</f>
        <v>295795</v>
      </c>
      <c r="G323" s="21">
        <f>INDEX(Data[],MATCH($A323,Data[Dist],0),MATCH(G$6,Data[#Headers],0))</f>
        <v>2669757</v>
      </c>
      <c r="H323" s="21">
        <f>INDEX(Data[],MATCH($A323,Data[Dist],0),MATCH(H$6,Data[#Headers],0))-G323</f>
        <v>295795</v>
      </c>
      <c r="I323" s="24"/>
      <c r="J323" s="21">
        <f>INDEX(Notes!$I$2:$N$11,MATCH(Notes!$B$2,Notes!$I$2:$I$11,0),4)*$C323</f>
        <v>1190772</v>
      </c>
      <c r="K323" s="21">
        <f>INDEX(Notes!$I$2:$N$11,MATCH(Notes!$B$2,Notes!$I$2:$I$11,0),5)*$D323</f>
        <v>591594</v>
      </c>
      <c r="L323" s="21">
        <f>INDEX(Notes!$I$2:$N$11,MATCH(Notes!$B$2,Notes!$I$2:$I$11,0),6)*$E323</f>
        <v>887391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295797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120908</v>
      </c>
      <c r="E324" s="21">
        <f>INDEX(Data[],MATCH($A324,Data[Dist],0),MATCH(E$6,Data[#Headers],0))</f>
        <v>120908</v>
      </c>
      <c r="F324" s="21">
        <f>INDEX(Data[],MATCH($A324,Data[Dist],0),MATCH(F$6,Data[#Headers],0))</f>
        <v>120909</v>
      </c>
      <c r="G324" s="21">
        <f>INDEX(Data[],MATCH($A324,Data[Dist],0),MATCH(G$6,Data[#Headers],0))</f>
        <v>1090784</v>
      </c>
      <c r="H324" s="21">
        <f>INDEX(Data[],MATCH($A324,Data[Dist],0),MATCH(H$6,Data[#Headers],0))-G324</f>
        <v>120909</v>
      </c>
      <c r="I324" s="24"/>
      <c r="J324" s="21">
        <f>INDEX(Notes!$I$2:$N$11,MATCH(Notes!$B$2,Notes!$I$2:$I$11,0),4)*$C324</f>
        <v>486244</v>
      </c>
      <c r="K324" s="21">
        <f>INDEX(Notes!$I$2:$N$11,MATCH(Notes!$B$2,Notes!$I$2:$I$11,0),5)*$D324</f>
        <v>241816</v>
      </c>
      <c r="L324" s="21">
        <f>INDEX(Notes!$I$2:$N$11,MATCH(Notes!$B$2,Notes!$I$2:$I$11,0),6)*$E324</f>
        <v>362724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120908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847313</v>
      </c>
      <c r="E325" s="21">
        <f>INDEX(Data[],MATCH($A325,Data[Dist],0),MATCH(E$6,Data[#Headers],0))</f>
        <v>847313</v>
      </c>
      <c r="F325" s="21">
        <f>INDEX(Data[],MATCH($A325,Data[Dist],0),MATCH(F$6,Data[#Headers],0))</f>
        <v>847311</v>
      </c>
      <c r="G325" s="21">
        <f>INDEX(Data[],MATCH($A325,Data[Dist],0),MATCH(G$6,Data[#Headers],0))</f>
        <v>7642609</v>
      </c>
      <c r="H325" s="21">
        <f>INDEX(Data[],MATCH($A325,Data[Dist],0),MATCH(H$6,Data[#Headers],0))-G325</f>
        <v>847311</v>
      </c>
      <c r="I325" s="24"/>
      <c r="J325" s="21">
        <f>INDEX(Notes!$I$2:$N$11,MATCH(Notes!$B$2,Notes!$I$2:$I$11,0),4)*$C325</f>
        <v>3406044</v>
      </c>
      <c r="K325" s="21">
        <f>INDEX(Notes!$I$2:$N$11,MATCH(Notes!$B$2,Notes!$I$2:$I$11,0),5)*$D325</f>
        <v>1694626</v>
      </c>
      <c r="L325" s="21">
        <f>INDEX(Notes!$I$2:$N$11,MATCH(Notes!$B$2,Notes!$I$2:$I$11,0),6)*$E325</f>
        <v>2541939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847313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676025</v>
      </c>
      <c r="E326" s="21">
        <f>INDEX(Data[],MATCH($A326,Data[Dist],0),MATCH(E$6,Data[#Headers],0))</f>
        <v>676025</v>
      </c>
      <c r="F326" s="21">
        <f>INDEX(Data[],MATCH($A326,Data[Dist],0),MATCH(F$6,Data[#Headers],0))</f>
        <v>676024</v>
      </c>
      <c r="G326" s="21">
        <f>INDEX(Data[],MATCH($A326,Data[Dist],0),MATCH(G$6,Data[#Headers],0))</f>
        <v>6096621</v>
      </c>
      <c r="H326" s="21">
        <f>INDEX(Data[],MATCH($A326,Data[Dist],0),MATCH(H$6,Data[#Headers],0))-G326</f>
        <v>676024</v>
      </c>
      <c r="I326" s="24"/>
      <c r="J326" s="21">
        <f>INDEX(Notes!$I$2:$N$11,MATCH(Notes!$B$2,Notes!$I$2:$I$11,0),4)*$C326</f>
        <v>2716496</v>
      </c>
      <c r="K326" s="21">
        <f>INDEX(Notes!$I$2:$N$11,MATCH(Notes!$B$2,Notes!$I$2:$I$11,0),5)*$D326</f>
        <v>1352050</v>
      </c>
      <c r="L326" s="21">
        <f>INDEX(Notes!$I$2:$N$11,MATCH(Notes!$B$2,Notes!$I$2:$I$11,0),6)*$E326</f>
        <v>2028075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676025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262118</v>
      </c>
      <c r="E327" s="21">
        <f>INDEX(Data[],MATCH($A327,Data[Dist],0),MATCH(E$6,Data[#Headers],0))</f>
        <v>234405</v>
      </c>
      <c r="F327" s="21">
        <f>INDEX(Data[],MATCH($A327,Data[Dist],0),MATCH(F$6,Data[#Headers],0))</f>
        <v>234405</v>
      </c>
      <c r="G327" s="21">
        <f>INDEX(Data[],MATCH($A327,Data[Dist],0),MATCH(G$6,Data[#Headers],0))</f>
        <v>2280523</v>
      </c>
      <c r="H327" s="21">
        <f>INDEX(Data[],MATCH($A327,Data[Dist],0),MATCH(H$6,Data[#Headers],0))-G327</f>
        <v>234405</v>
      </c>
      <c r="I327" s="24"/>
      <c r="J327" s="21">
        <f>INDEX(Notes!$I$2:$N$11,MATCH(Notes!$B$2,Notes!$I$2:$I$11,0),4)*$C327</f>
        <v>1053072</v>
      </c>
      <c r="K327" s="21">
        <f>INDEX(Notes!$I$2:$N$11,MATCH(Notes!$B$2,Notes!$I$2:$I$11,0),5)*$D327</f>
        <v>524236</v>
      </c>
      <c r="L327" s="21">
        <f>INDEX(Notes!$I$2:$N$11,MATCH(Notes!$B$2,Notes!$I$2:$I$11,0),6)*$E327</f>
        <v>703215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234405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1305872</v>
      </c>
      <c r="E328" s="21">
        <f>INDEX(Data[],MATCH($A328,Data[Dist],0),MATCH(E$6,Data[#Headers],0))</f>
        <v>1305871</v>
      </c>
      <c r="F328" s="21">
        <f>INDEX(Data[],MATCH($A328,Data[Dist],0),MATCH(F$6,Data[#Headers],0))</f>
        <v>1305872</v>
      </c>
      <c r="G328" s="21">
        <f>INDEX(Data[],MATCH($A328,Data[Dist],0),MATCH(G$6,Data[#Headers],0))</f>
        <v>11777861</v>
      </c>
      <c r="H328" s="21">
        <f>INDEX(Data[],MATCH($A328,Data[Dist],0),MATCH(H$6,Data[#Headers],0))-G328</f>
        <v>1305872</v>
      </c>
      <c r="I328" s="24"/>
      <c r="J328" s="21">
        <f>INDEX(Notes!$I$2:$N$11,MATCH(Notes!$B$2,Notes!$I$2:$I$11,0),4)*$C328</f>
        <v>5248504</v>
      </c>
      <c r="K328" s="21">
        <f>INDEX(Notes!$I$2:$N$11,MATCH(Notes!$B$2,Notes!$I$2:$I$11,0),5)*$D328</f>
        <v>2611744</v>
      </c>
      <c r="L328" s="21">
        <f>INDEX(Notes!$I$2:$N$11,MATCH(Notes!$B$2,Notes!$I$2:$I$11,0),6)*$E328</f>
        <v>3917613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1305871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INDEX($A$7:$H$331,MATCH($S328,$A$7:$A$331,0),5)-Q328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418622</v>
      </c>
      <c r="E329" s="21">
        <f>INDEX(Data[],MATCH($A329,Data[Dist],0),MATCH(E$6,Data[#Headers],0))</f>
        <v>418622</v>
      </c>
      <c r="F329" s="21">
        <f>INDEX(Data[],MATCH($A329,Data[Dist],0),MATCH(F$6,Data[#Headers],0))</f>
        <v>418623</v>
      </c>
      <c r="G329" s="21">
        <f>INDEX(Data[],MATCH($A329,Data[Dist],0),MATCH(G$6,Data[#Headers],0))</f>
        <v>3775390</v>
      </c>
      <c r="H329" s="21">
        <f>INDEX(Data[],MATCH($A329,Data[Dist],0),MATCH(H$6,Data[#Headers],0))-G329</f>
        <v>418623</v>
      </c>
      <c r="I329" s="24"/>
      <c r="J329" s="21">
        <f>INDEX(Notes!$I$2:$N$11,MATCH(Notes!$B$2,Notes!$I$2:$I$11,0),4)*$C329</f>
        <v>1682280</v>
      </c>
      <c r="K329" s="21">
        <f>INDEX(Notes!$I$2:$N$11,MATCH(Notes!$B$2,Notes!$I$2:$I$11,0),5)*$D329</f>
        <v>837244</v>
      </c>
      <c r="L329" s="21">
        <f>INDEX(Notes!$I$2:$N$11,MATCH(Notes!$B$2,Notes!$I$2:$I$11,0),6)*$E329</f>
        <v>1255866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418622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429898</v>
      </c>
      <c r="E330" s="21">
        <f>INDEX(Data[],MATCH($A330,Data[Dist],0),MATCH(E$6,Data[#Headers],0))</f>
        <v>429898</v>
      </c>
      <c r="F330" s="21">
        <f>INDEX(Data[],MATCH($A330,Data[Dist],0),MATCH(F$6,Data[#Headers],0))</f>
        <v>429898</v>
      </c>
      <c r="G330" s="21">
        <f>INDEX(Data[],MATCH($A330,Data[Dist],0),MATCH(G$6,Data[#Headers],0))</f>
        <v>3876922</v>
      </c>
      <c r="H330" s="21">
        <f>INDEX(Data[],MATCH($A330,Data[Dist],0),MATCH(H$6,Data[#Headers],0))-G330</f>
        <v>429898</v>
      </c>
      <c r="I330" s="24"/>
      <c r="J330" s="21">
        <f>INDEX(Notes!$I$2:$N$11,MATCH(Notes!$B$2,Notes!$I$2:$I$11,0),4)*$C330</f>
        <v>1727432</v>
      </c>
      <c r="K330" s="21">
        <f>INDEX(Notes!$I$2:$N$11,MATCH(Notes!$B$2,Notes!$I$2:$I$11,0),5)*$D330</f>
        <v>859796</v>
      </c>
      <c r="L330" s="21">
        <f>INDEX(Notes!$I$2:$N$11,MATCH(Notes!$B$2,Notes!$I$2:$I$11,0),6)*$E330</f>
        <v>1289694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429898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892598</v>
      </c>
      <c r="E331" s="21">
        <f>INDEX(Data[],MATCH($A331,Data[Dist],0),MATCH(E$6,Data[#Headers],0))</f>
        <v>892597</v>
      </c>
      <c r="F331" s="21">
        <f>INDEX(Data[],MATCH($A331,Data[Dist],0),MATCH(F$6,Data[#Headers],0))</f>
        <v>892598</v>
      </c>
      <c r="G331" s="21">
        <f>INDEX(Data[],MATCH($A331,Data[Dist],0),MATCH(G$6,Data[#Headers],0))</f>
        <v>8050195</v>
      </c>
      <c r="H331" s="21">
        <f>INDEX(Data[],MATCH($A331,Data[Dist],0),MATCH(H$6,Data[#Headers],0))-G331</f>
        <v>892598</v>
      </c>
      <c r="I331" s="24"/>
      <c r="J331" s="21">
        <f>INDEX(Notes!$I$2:$N$11,MATCH(Notes!$B$2,Notes!$I$2:$I$11,0),4)*$C331</f>
        <v>3587208</v>
      </c>
      <c r="K331" s="21">
        <f>INDEX(Notes!$I$2:$N$11,MATCH(Notes!$B$2,Notes!$I$2:$I$11,0),5)*$D331</f>
        <v>1785196</v>
      </c>
      <c r="L331" s="21">
        <f>INDEX(Notes!$I$2:$N$11,MATCH(Notes!$B$2,Notes!$I$2:$I$11,0),6)*$E331</f>
        <v>2677791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892597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390353064</v>
      </c>
      <c r="E332" s="23">
        <f t="shared" si="24"/>
        <v>390149097</v>
      </c>
      <c r="F332" s="23">
        <f t="shared" si="24"/>
        <v>390148952</v>
      </c>
      <c r="G332" s="23">
        <f t="shared" si="24"/>
        <v>3519872591</v>
      </c>
      <c r="H332" s="23">
        <f t="shared" si="24"/>
        <v>390148952</v>
      </c>
      <c r="Q332" s="20">
        <f>SUM(Q7:Q331)</f>
        <v>390149097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(May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May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316433</v>
      </c>
      <c r="K6" s="221">
        <f>INDEX(Data[],MATCH($A6,Data[Dist],0),MATCH(K$5,Data[#Headers],0))</f>
        <v>457424</v>
      </c>
      <c r="M6" s="59">
        <f>INDEX('Payment Total'!$A$7:$H$331,MATCH('Payment by Source'!$A6,'Payment Total'!$A$7:$A$331,0),5)-K6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3175031</v>
      </c>
      <c r="X6" s="136">
        <f>ROUND(W6/10,0)</f>
        <v>317503</v>
      </c>
      <c r="Y6" s="136">
        <f>X6*10</f>
        <v>3175030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157279</v>
      </c>
      <c r="K7" s="221">
        <f>INDEX(Data[],MATCH($A7,Data[Dist],0),MATCH(K$5,Data[#Headers],0))</f>
        <v>229784</v>
      </c>
      <c r="M7" s="59">
        <f>INDEX('Payment Total'!$A$7:$H$331,MATCH('Payment by Source'!$A7,'Payment Total'!$A$7:$A$331,0),5)-K7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1577268</v>
      </c>
      <c r="X7" s="136">
        <f t="shared" ref="X7:X70" si="1">ROUND(W7/10,0)</f>
        <v>157727</v>
      </c>
      <c r="Y7" s="136">
        <f t="shared" ref="Y7:Y70" si="2">X7*10</f>
        <v>1577270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1389316</v>
      </c>
      <c r="K8" s="221">
        <f>INDEX(Data[],MATCH($A8,Data[Dist],0),MATCH(K$5,Data[#Headers],0))</f>
        <v>1763955</v>
      </c>
      <c r="M8" s="59">
        <f>INDEX('Payment Total'!$A$7:$H$331,MATCH('Payment by Source'!$A8,'Payment Total'!$A$7:$A$331,0),5)-K8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13926173</v>
      </c>
      <c r="X8" s="136">
        <f t="shared" si="1"/>
        <v>1392617</v>
      </c>
      <c r="Y8" s="136">
        <f t="shared" si="2"/>
        <v>13926170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313357</v>
      </c>
      <c r="K9" s="221">
        <f>INDEX(Data[],MATCH($A9,Data[Dist],0),MATCH(K$5,Data[#Headers],0))</f>
        <v>421240</v>
      </c>
      <c r="M9" s="59">
        <f>INDEX('Payment Total'!$A$7:$H$331,MATCH('Payment by Source'!$A9,'Payment Total'!$A$7:$A$331,0),5)-K9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3141582</v>
      </c>
      <c r="X9" s="136">
        <f t="shared" si="1"/>
        <v>314158</v>
      </c>
      <c r="Y9" s="136">
        <f t="shared" si="2"/>
        <v>3141580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80018</v>
      </c>
      <c r="K10" s="221">
        <f>INDEX(Data[],MATCH($A10,Data[Dist],0),MATCH(K$5,Data[#Headers],0))</f>
        <v>126102</v>
      </c>
      <c r="M10" s="59">
        <f>INDEX('Payment Total'!$A$7:$H$331,MATCH('Payment by Source'!$A10,'Payment Total'!$A$7:$A$331,0),5)-K10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803311</v>
      </c>
      <c r="X10" s="136">
        <f t="shared" si="1"/>
        <v>80331</v>
      </c>
      <c r="Y10" s="136">
        <f t="shared" si="2"/>
        <v>803310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721274</v>
      </c>
      <c r="K11" s="221">
        <f>INDEX(Data[],MATCH($A11,Data[Dist],0),MATCH(K$5,Data[#Headers],0))</f>
        <v>921307</v>
      </c>
      <c r="M11" s="59">
        <f>INDEX('Payment Total'!$A$7:$H$331,MATCH('Payment by Source'!$A11,'Payment Total'!$A$7:$A$331,0),5)-K11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7229178</v>
      </c>
      <c r="X11" s="136">
        <f t="shared" si="1"/>
        <v>722918</v>
      </c>
      <c r="Y11" s="136">
        <f t="shared" si="2"/>
        <v>7229180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285518</v>
      </c>
      <c r="K12" s="221">
        <f>INDEX(Data[],MATCH($A12,Data[Dist],0),MATCH(K$5,Data[#Headers],0))</f>
        <v>407331</v>
      </c>
      <c r="M12" s="59">
        <f>INDEX('Payment Total'!$A$7:$H$331,MATCH('Payment by Source'!$A12,'Payment Total'!$A$7:$A$331,0),5)-K12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2863414</v>
      </c>
      <c r="X12" s="136">
        <f t="shared" si="1"/>
        <v>286341</v>
      </c>
      <c r="Y12" s="136">
        <f t="shared" si="2"/>
        <v>2863410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121190</v>
      </c>
      <c r="K13" s="221">
        <f>INDEX(Data[],MATCH($A13,Data[Dist],0),MATCH(K$5,Data[#Headers],0))</f>
        <v>183207</v>
      </c>
      <c r="M13" s="59">
        <f>INDEX('Payment Total'!$A$7:$H$331,MATCH('Payment by Source'!$A13,'Payment Total'!$A$7:$A$331,0),5)-K13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1215740</v>
      </c>
      <c r="X13" s="136">
        <f t="shared" si="1"/>
        <v>121574</v>
      </c>
      <c r="Y13" s="136">
        <f t="shared" si="2"/>
        <v>1215740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672914</v>
      </c>
      <c r="K14" s="221">
        <f>INDEX(Data[],MATCH($A14,Data[Dist],0),MATCH(K$5,Data[#Headers],0))</f>
        <v>979770</v>
      </c>
      <c r="M14" s="59">
        <f>INDEX('Payment Total'!$A$7:$H$331,MATCH('Payment by Source'!$A14,'Payment Total'!$A$7:$A$331,0),5)-K14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6751162</v>
      </c>
      <c r="X14" s="136">
        <f t="shared" si="1"/>
        <v>675116</v>
      </c>
      <c r="Y14" s="136">
        <f t="shared" si="2"/>
        <v>6751160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613049</v>
      </c>
      <c r="K15" s="221">
        <f>INDEX(Data[],MATCH($A15,Data[Dist],0),MATCH(K$5,Data[#Headers],0))</f>
        <v>851686</v>
      </c>
      <c r="M15" s="59">
        <f>INDEX('Payment Total'!$A$7:$H$331,MATCH('Payment by Source'!$A15,'Payment Total'!$A$7:$A$331,0),5)-K15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6147280</v>
      </c>
      <c r="X15" s="136">
        <f t="shared" si="1"/>
        <v>614728</v>
      </c>
      <c r="Y15" s="136">
        <f t="shared" si="2"/>
        <v>6147280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290508</v>
      </c>
      <c r="K16" s="221">
        <f>INDEX(Data[],MATCH($A16,Data[Dist],0),MATCH(K$5,Data[#Headers],0))</f>
        <v>402293</v>
      </c>
      <c r="M16" s="59">
        <f>INDEX('Payment Total'!$A$7:$H$331,MATCH('Payment by Source'!$A16,'Payment Total'!$A$7:$A$331,0),5)-K16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2913048</v>
      </c>
      <c r="X16" s="136">
        <f t="shared" si="1"/>
        <v>291305</v>
      </c>
      <c r="Y16" s="136">
        <f t="shared" si="2"/>
        <v>2913050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416343</v>
      </c>
      <c r="K17" s="221">
        <f>INDEX(Data[],MATCH($A17,Data[Dist],0),MATCH(K$5,Data[#Headers],0))</f>
        <v>598542</v>
      </c>
      <c r="M17" s="59">
        <f>INDEX('Payment Total'!$A$7:$H$331,MATCH('Payment by Source'!$A17,'Payment Total'!$A$7:$A$331,0),5)-K17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4176436</v>
      </c>
      <c r="X17" s="136">
        <f t="shared" si="1"/>
        <v>417644</v>
      </c>
      <c r="Y17" s="136">
        <f t="shared" si="2"/>
        <v>4176440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2053987</v>
      </c>
      <c r="K18" s="221">
        <f>INDEX(Data[],MATCH($A18,Data[Dist],0),MATCH(K$5,Data[#Headers],0))</f>
        <v>2861280</v>
      </c>
      <c r="M18" s="59">
        <f>INDEX('Payment Total'!$A$7:$H$331,MATCH('Payment by Source'!$A18,'Payment Total'!$A$7:$A$331,0),5)-K18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20608799</v>
      </c>
      <c r="X18" s="136">
        <f t="shared" si="1"/>
        <v>2060880</v>
      </c>
      <c r="Y18" s="136">
        <f t="shared" si="2"/>
        <v>20608800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708670</v>
      </c>
      <c r="K19" s="221">
        <f>INDEX(Data[],MATCH($A19,Data[Dist],0),MATCH(K$5,Data[#Headers],0))</f>
        <v>959663</v>
      </c>
      <c r="M19" s="59">
        <f>INDEX('Payment Total'!$A$7:$H$331,MATCH('Payment by Source'!$A19,'Payment Total'!$A$7:$A$331,0),5)-K19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7104976</v>
      </c>
      <c r="X19" s="136">
        <f t="shared" si="1"/>
        <v>710498</v>
      </c>
      <c r="Y19" s="136">
        <f t="shared" si="2"/>
        <v>7104980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124077</v>
      </c>
      <c r="K20" s="221">
        <f>INDEX(Data[],MATCH($A20,Data[Dist],0),MATCH(K$5,Data[#Headers],0))</f>
        <v>177660</v>
      </c>
      <c r="M20" s="59">
        <f>INDEX('Payment Total'!$A$7:$H$331,MATCH('Payment by Source'!$A20,'Payment Total'!$A$7:$A$331,0),5)-K20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1244075</v>
      </c>
      <c r="X20" s="136">
        <f t="shared" si="1"/>
        <v>124408</v>
      </c>
      <c r="Y20" s="136">
        <f t="shared" si="2"/>
        <v>1244080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7371360</v>
      </c>
      <c r="K21" s="221">
        <f>INDEX(Data[],MATCH($A21,Data[Dist],0),MATCH(K$5,Data[#Headers],0))</f>
        <v>9466244</v>
      </c>
      <c r="M21" s="59">
        <f>INDEX('Payment Total'!$A$7:$H$331,MATCH('Payment by Source'!$A21,'Payment Total'!$A$7:$A$331,0),5)-K21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73907473</v>
      </c>
      <c r="X21" s="136">
        <f t="shared" si="1"/>
        <v>7390747</v>
      </c>
      <c r="Y21" s="136">
        <f t="shared" si="2"/>
        <v>73907470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495293</v>
      </c>
      <c r="K22" s="221">
        <f>INDEX(Data[],MATCH($A22,Data[Dist],0),MATCH(K$5,Data[#Headers],0))</f>
        <v>662768</v>
      </c>
      <c r="M22" s="59">
        <f>INDEX('Payment Total'!$A$7:$H$331,MATCH('Payment by Source'!$A22,'Payment Total'!$A$7:$A$331,0),5)-K22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4965011</v>
      </c>
      <c r="X22" s="136">
        <f t="shared" si="1"/>
        <v>496501</v>
      </c>
      <c r="Y22" s="136">
        <f t="shared" si="2"/>
        <v>4965010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112144</v>
      </c>
      <c r="K23" s="221">
        <f>INDEX(Data[],MATCH($A23,Data[Dist],0),MATCH(K$5,Data[#Headers],0))</f>
        <v>203019</v>
      </c>
      <c r="M23" s="59">
        <f>INDEX('Payment Total'!$A$7:$H$331,MATCH('Payment by Source'!$A23,'Payment Total'!$A$7:$A$331,0),5)-K23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1127383</v>
      </c>
      <c r="X23" s="136">
        <f t="shared" si="1"/>
        <v>112738</v>
      </c>
      <c r="Y23" s="136">
        <f t="shared" si="2"/>
        <v>1127380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87191</v>
      </c>
      <c r="K24" s="221">
        <f>INDEX(Data[],MATCH($A24,Data[Dist],0),MATCH(K$5,Data[#Headers],0))</f>
        <v>161882</v>
      </c>
      <c r="M24" s="59">
        <f>INDEX('Payment Total'!$A$7:$H$331,MATCH('Payment by Source'!$A24,'Payment Total'!$A$7:$A$331,0),5)-K24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876193</v>
      </c>
      <c r="X24" s="136">
        <f t="shared" si="1"/>
        <v>87619</v>
      </c>
      <c r="Y24" s="136">
        <f t="shared" si="2"/>
        <v>876190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986675</v>
      </c>
      <c r="K25" s="221">
        <f>INDEX(Data[],MATCH($A25,Data[Dist],0),MATCH(K$5,Data[#Headers],0))</f>
        <v>1261950</v>
      </c>
      <c r="M25" s="59">
        <f>INDEX('Payment Total'!$A$7:$H$331,MATCH('Payment by Source'!$A25,'Payment Total'!$A$7:$A$331,0),5)-K25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9888838</v>
      </c>
      <c r="X25" s="136">
        <f t="shared" si="1"/>
        <v>988884</v>
      </c>
      <c r="Y25" s="136">
        <f t="shared" si="2"/>
        <v>9888840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226565</v>
      </c>
      <c r="K26" s="221">
        <f>INDEX(Data[],MATCH($A26,Data[Dist],0),MATCH(K$5,Data[#Headers],0))</f>
        <v>338311</v>
      </c>
      <c r="M26" s="59">
        <f>INDEX('Payment Total'!$A$7:$H$331,MATCH('Payment by Source'!$A26,'Payment Total'!$A$7:$A$331,0),5)-K26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2273168</v>
      </c>
      <c r="X26" s="136">
        <f t="shared" si="1"/>
        <v>227317</v>
      </c>
      <c r="Y26" s="136">
        <f t="shared" si="2"/>
        <v>2273170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340881</v>
      </c>
      <c r="K27" s="221">
        <f>INDEX(Data[],MATCH($A27,Data[Dist],0),MATCH(K$5,Data[#Headers],0))</f>
        <v>497914</v>
      </c>
      <c r="M27" s="59">
        <f>INDEX('Payment Total'!$A$7:$H$331,MATCH('Payment by Source'!$A27,'Payment Total'!$A$7:$A$331,0),5)-K27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3420800</v>
      </c>
      <c r="X27" s="136">
        <f t="shared" si="1"/>
        <v>342080</v>
      </c>
      <c r="Y27" s="136">
        <f t="shared" si="2"/>
        <v>3420800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1152020</v>
      </c>
      <c r="K28" s="221">
        <f>INDEX(Data[],MATCH($A28,Data[Dist],0),MATCH(K$5,Data[#Headers],0))</f>
        <v>1480965</v>
      </c>
      <c r="M28" s="59">
        <f>INDEX('Payment Total'!$A$7:$H$331,MATCH('Payment by Source'!$A28,'Payment Total'!$A$7:$A$331,0),5)-K28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11547059</v>
      </c>
      <c r="X28" s="136">
        <f t="shared" si="1"/>
        <v>1154706</v>
      </c>
      <c r="Y28" s="136">
        <f t="shared" si="2"/>
        <v>11547060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223548</v>
      </c>
      <c r="K29" s="221">
        <f>INDEX(Data[],MATCH($A29,Data[Dist],0),MATCH(K$5,Data[#Headers],0))</f>
        <v>316105</v>
      </c>
      <c r="M29" s="59">
        <f>INDEX('Payment Total'!$A$7:$H$331,MATCH('Payment by Source'!$A29,'Payment Total'!$A$7:$A$331,0),5)-K29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2240687</v>
      </c>
      <c r="X29" s="136">
        <f t="shared" si="1"/>
        <v>224069</v>
      </c>
      <c r="Y29" s="136">
        <f t="shared" si="2"/>
        <v>2240690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192638</v>
      </c>
      <c r="K30" s="221">
        <f>INDEX(Data[],MATCH($A30,Data[Dist],0),MATCH(K$5,Data[#Headers],0))</f>
        <v>295080</v>
      </c>
      <c r="M30" s="59">
        <f>INDEX('Payment Total'!$A$7:$H$331,MATCH('Payment by Source'!$A30,'Payment Total'!$A$7:$A$331,0),5)-K30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1933113</v>
      </c>
      <c r="X30" s="136">
        <f t="shared" si="1"/>
        <v>193311</v>
      </c>
      <c r="Y30" s="136">
        <f t="shared" si="2"/>
        <v>1933110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268373</v>
      </c>
      <c r="K31" s="221">
        <f>INDEX(Data[],MATCH($A31,Data[Dist],0),MATCH(K$5,Data[#Headers],0))</f>
        <v>368281</v>
      </c>
      <c r="M31" s="59">
        <f>INDEX('Payment Total'!$A$7:$H$331,MATCH('Payment by Source'!$A31,'Payment Total'!$A$7:$A$331,0),5)-K31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2691303</v>
      </c>
      <c r="X31" s="136">
        <f t="shared" si="1"/>
        <v>269130</v>
      </c>
      <c r="Y31" s="136">
        <f t="shared" si="2"/>
        <v>2691300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299675</v>
      </c>
      <c r="K32" s="221">
        <f>INDEX(Data[],MATCH($A32,Data[Dist],0),MATCH(K$5,Data[#Headers],0))</f>
        <v>405114</v>
      </c>
      <c r="M32" s="59">
        <f>INDEX('Payment Total'!$A$7:$H$331,MATCH('Payment by Source'!$A32,'Payment Total'!$A$7:$A$331,0),5)-K32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3003840</v>
      </c>
      <c r="X32" s="136">
        <f t="shared" si="1"/>
        <v>300384</v>
      </c>
      <c r="Y32" s="136">
        <f t="shared" si="2"/>
        <v>3003840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296131</v>
      </c>
      <c r="K33" s="221">
        <f>INDEX(Data[],MATCH($A33,Data[Dist],0),MATCH(K$5,Data[#Headers],0))</f>
        <v>443841</v>
      </c>
      <c r="M33" s="59">
        <f>INDEX('Payment Total'!$A$7:$H$331,MATCH('Payment by Source'!$A33,'Payment Total'!$A$7:$A$331,0),5)-K33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2970484</v>
      </c>
      <c r="X33" s="136">
        <f t="shared" si="1"/>
        <v>297048</v>
      </c>
      <c r="Y33" s="136">
        <f t="shared" si="2"/>
        <v>2970480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400356</v>
      </c>
      <c r="K34" s="221">
        <f>INDEX(Data[],MATCH($A34,Data[Dist],0),MATCH(K$5,Data[#Headers],0))</f>
        <v>544659</v>
      </c>
      <c r="M34" s="59">
        <f>INDEX('Payment Total'!$A$7:$H$331,MATCH('Payment by Source'!$A34,'Payment Total'!$A$7:$A$331,0),5)-K34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4014278</v>
      </c>
      <c r="X34" s="136">
        <f t="shared" si="1"/>
        <v>401428</v>
      </c>
      <c r="Y34" s="136">
        <f t="shared" si="2"/>
        <v>4014280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80478</v>
      </c>
      <c r="K35" s="221">
        <f>INDEX(Data[],MATCH($A35,Data[Dist],0),MATCH(K$5,Data[#Headers],0))</f>
        <v>118435</v>
      </c>
      <c r="M35" s="59">
        <f>INDEX('Payment Total'!$A$7:$H$331,MATCH('Payment by Source'!$A35,'Payment Total'!$A$7:$A$331,0),5)-K35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807291</v>
      </c>
      <c r="X35" s="136">
        <f t="shared" si="1"/>
        <v>80729</v>
      </c>
      <c r="Y35" s="136">
        <f t="shared" si="2"/>
        <v>807290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746019</v>
      </c>
      <c r="K36" s="221">
        <f>INDEX(Data[],MATCH($A36,Data[Dist],0),MATCH(K$5,Data[#Headers],0))</f>
        <v>1030246</v>
      </c>
      <c r="M36" s="59">
        <f>INDEX('Payment Total'!$A$7:$H$331,MATCH('Payment by Source'!$A36,'Payment Total'!$A$7:$A$331,0),5)-K36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7482616</v>
      </c>
      <c r="X36" s="136">
        <f t="shared" si="1"/>
        <v>748262</v>
      </c>
      <c r="Y36" s="136">
        <f t="shared" si="2"/>
        <v>7482620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2210924</v>
      </c>
      <c r="K37" s="221">
        <f>INDEX(Data[],MATCH($A37,Data[Dist],0),MATCH(K$5,Data[#Headers],0))</f>
        <v>2911191</v>
      </c>
      <c r="M37" s="59">
        <f>INDEX('Payment Total'!$A$7:$H$331,MATCH('Payment by Source'!$A37,'Payment Total'!$A$7:$A$331,0),5)-K37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22167394</v>
      </c>
      <c r="X37" s="136">
        <f t="shared" si="1"/>
        <v>2216739</v>
      </c>
      <c r="Y37" s="136">
        <f t="shared" si="2"/>
        <v>22167390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329678</v>
      </c>
      <c r="K38" s="221">
        <f>INDEX(Data[],MATCH($A38,Data[Dist],0),MATCH(K$5,Data[#Headers],0))</f>
        <v>525081</v>
      </c>
      <c r="M38" s="59">
        <f>INDEX('Payment Total'!$A$7:$H$331,MATCH('Payment by Source'!$A38,'Payment Total'!$A$7:$A$331,0),5)-K38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3308785</v>
      </c>
      <c r="X38" s="136">
        <f t="shared" si="1"/>
        <v>330879</v>
      </c>
      <c r="Y38" s="136">
        <f t="shared" si="2"/>
        <v>3308790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1724879</v>
      </c>
      <c r="K39" s="221">
        <f>INDEX(Data[],MATCH($A39,Data[Dist],0),MATCH(K$5,Data[#Headers],0))</f>
        <v>2175794</v>
      </c>
      <c r="M39" s="59">
        <f>INDEX('Payment Total'!$A$7:$H$331,MATCH('Payment by Source'!$A39,'Payment Total'!$A$7:$A$331,0),5)-K39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17289259</v>
      </c>
      <c r="X39" s="136">
        <f t="shared" si="1"/>
        <v>1728926</v>
      </c>
      <c r="Y39" s="136">
        <f t="shared" si="2"/>
        <v>17289260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1377348</v>
      </c>
      <c r="K40" s="221">
        <f>INDEX(Data[],MATCH($A40,Data[Dist],0),MATCH(K$5,Data[#Headers],0))</f>
        <v>1745014</v>
      </c>
      <c r="M40" s="59">
        <f>INDEX('Payment Total'!$A$7:$H$331,MATCH('Payment by Source'!$A40,'Payment Total'!$A$7:$A$331,0),5)-K40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13803637</v>
      </c>
      <c r="X40" s="136">
        <f t="shared" si="1"/>
        <v>1380364</v>
      </c>
      <c r="Y40" s="136">
        <f t="shared" si="2"/>
        <v>13803640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306140</v>
      </c>
      <c r="K41" s="221">
        <f>INDEX(Data[],MATCH($A41,Data[Dist],0),MATCH(K$5,Data[#Headers],0))</f>
        <v>468973</v>
      </c>
      <c r="M41" s="59">
        <f>INDEX('Payment Total'!$A$7:$H$331,MATCH('Payment by Source'!$A41,'Payment Total'!$A$7:$A$331,0),5)-K41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3069717</v>
      </c>
      <c r="X41" s="136">
        <f t="shared" si="1"/>
        <v>306972</v>
      </c>
      <c r="Y41" s="136">
        <f t="shared" si="2"/>
        <v>3069720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278438</v>
      </c>
      <c r="K42" s="221">
        <f>INDEX(Data[],MATCH($A42,Data[Dist],0),MATCH(K$5,Data[#Headers],0))</f>
        <v>403270</v>
      </c>
      <c r="M42" s="59">
        <f>INDEX('Payment Total'!$A$7:$H$331,MATCH('Payment by Source'!$A42,'Payment Total'!$A$7:$A$331,0),5)-K42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2793325</v>
      </c>
      <c r="X42" s="136">
        <f t="shared" si="1"/>
        <v>279333</v>
      </c>
      <c r="Y42" s="136">
        <f t="shared" si="2"/>
        <v>2793330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280741</v>
      </c>
      <c r="K43" s="221">
        <f>INDEX(Data[],MATCH($A43,Data[Dist],0),MATCH(K$5,Data[#Headers],0))</f>
        <v>390291</v>
      </c>
      <c r="M43" s="59">
        <f>INDEX('Payment Total'!$A$7:$H$331,MATCH('Payment by Source'!$A43,'Payment Total'!$A$7:$A$331,0),5)-K43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2815285</v>
      </c>
      <c r="X43" s="136">
        <f t="shared" si="1"/>
        <v>281529</v>
      </c>
      <c r="Y43" s="136">
        <f t="shared" si="2"/>
        <v>2815290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157244</v>
      </c>
      <c r="K44" s="221">
        <f>INDEX(Data[],MATCH($A44,Data[Dist],0),MATCH(K$5,Data[#Headers],0))</f>
        <v>263445</v>
      </c>
      <c r="M44" s="59">
        <f>INDEX('Payment Total'!$A$7:$H$331,MATCH('Payment by Source'!$A44,'Payment Total'!$A$7:$A$331,0),5)-K44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1579379</v>
      </c>
      <c r="X44" s="136">
        <f t="shared" si="1"/>
        <v>157938</v>
      </c>
      <c r="Y44" s="136">
        <f t="shared" si="2"/>
        <v>1579380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2993018</v>
      </c>
      <c r="K45" s="221">
        <f>INDEX(Data[],MATCH($A45,Data[Dist],0),MATCH(K$5,Data[#Headers],0))</f>
        <v>3697210</v>
      </c>
      <c r="M45" s="59">
        <f>INDEX('Payment Total'!$A$7:$H$331,MATCH('Payment by Source'!$A45,'Payment Total'!$A$7:$A$331,0),5)-K45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29986013</v>
      </c>
      <c r="X45" s="136">
        <f t="shared" si="1"/>
        <v>2998601</v>
      </c>
      <c r="Y45" s="136">
        <f t="shared" si="2"/>
        <v>29986010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104723</v>
      </c>
      <c r="K46" s="221">
        <f>INDEX(Data[],MATCH($A46,Data[Dist],0),MATCH(K$5,Data[#Headers],0))</f>
        <v>219135</v>
      </c>
      <c r="M46" s="59">
        <f>INDEX('Payment Total'!$A$7:$H$331,MATCH('Payment by Source'!$A46,'Payment Total'!$A$7:$A$331,0),5)-K46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1053617</v>
      </c>
      <c r="X46" s="136">
        <f t="shared" si="1"/>
        <v>105362</v>
      </c>
      <c r="Y46" s="136">
        <f t="shared" si="2"/>
        <v>1053620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153098</v>
      </c>
      <c r="K47" s="221">
        <f>INDEX(Data[],MATCH($A47,Data[Dist],0),MATCH(K$5,Data[#Headers],0))</f>
        <v>220386</v>
      </c>
      <c r="M47" s="59">
        <f>INDEX('Payment Total'!$A$7:$H$331,MATCH('Payment by Source'!$A47,'Payment Total'!$A$7:$A$331,0),5)-K47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1535207</v>
      </c>
      <c r="X47" s="136">
        <f t="shared" si="1"/>
        <v>153521</v>
      </c>
      <c r="Y47" s="136">
        <f t="shared" si="2"/>
        <v>1535210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190661</v>
      </c>
      <c r="K48" s="221">
        <f>INDEX(Data[],MATCH($A48,Data[Dist],0),MATCH(K$5,Data[#Headers],0))</f>
        <v>283250</v>
      </c>
      <c r="M48" s="59">
        <f>INDEX('Payment Total'!$A$7:$H$331,MATCH('Payment by Source'!$A48,'Payment Total'!$A$7:$A$331,0),5)-K48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1911944</v>
      </c>
      <c r="X48" s="136">
        <f t="shared" si="1"/>
        <v>191194</v>
      </c>
      <c r="Y48" s="136">
        <f t="shared" si="2"/>
        <v>1911940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471464</v>
      </c>
      <c r="K49" s="221">
        <f>INDEX(Data[],MATCH($A49,Data[Dist],0),MATCH(K$5,Data[#Headers],0))</f>
        <v>662396</v>
      </c>
      <c r="M49" s="59">
        <f>INDEX('Payment Total'!$A$7:$H$331,MATCH('Payment by Source'!$A49,'Payment Total'!$A$7:$A$331,0),5)-K49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4726915</v>
      </c>
      <c r="X49" s="136">
        <f t="shared" si="1"/>
        <v>472692</v>
      </c>
      <c r="Y49" s="136">
        <f t="shared" si="2"/>
        <v>4726920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378105</v>
      </c>
      <c r="K50" s="221">
        <f>INDEX(Data[],MATCH($A50,Data[Dist],0),MATCH(K$5,Data[#Headers],0))</f>
        <v>542312</v>
      </c>
      <c r="M50" s="59">
        <f>INDEX('Payment Total'!$A$7:$H$331,MATCH('Payment by Source'!$A50,'Payment Total'!$A$7:$A$331,0),5)-K50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3789355</v>
      </c>
      <c r="X50" s="136">
        <f t="shared" si="1"/>
        <v>378936</v>
      </c>
      <c r="Y50" s="136">
        <f t="shared" si="2"/>
        <v>3789360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1400056</v>
      </c>
      <c r="K51" s="221">
        <f>INDEX(Data[],MATCH($A51,Data[Dist],0),MATCH(K$5,Data[#Headers],0))</f>
        <v>1746806</v>
      </c>
      <c r="M51" s="59">
        <f>INDEX('Payment Total'!$A$7:$H$331,MATCH('Payment by Source'!$A51,'Payment Total'!$A$7:$A$331,0),5)-K51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14029872</v>
      </c>
      <c r="X51" s="136">
        <f t="shared" si="1"/>
        <v>1402987</v>
      </c>
      <c r="Y51" s="136">
        <f t="shared" si="2"/>
        <v>14029870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708484</v>
      </c>
      <c r="K52" s="221">
        <f>INDEX(Data[],MATCH($A52,Data[Dist],0),MATCH(K$5,Data[#Headers],0))</f>
        <v>1113875</v>
      </c>
      <c r="M52" s="59">
        <f>INDEX('Payment Total'!$A$7:$H$331,MATCH('Payment by Source'!$A52,'Payment Total'!$A$7:$A$331,0),5)-K52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7108403</v>
      </c>
      <c r="X52" s="136">
        <f t="shared" si="1"/>
        <v>710840</v>
      </c>
      <c r="Y52" s="136">
        <f t="shared" si="2"/>
        <v>7108400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3339693</v>
      </c>
      <c r="K53" s="221">
        <f>INDEX(Data[],MATCH($A53,Data[Dist],0),MATCH(K$5,Data[#Headers],0))</f>
        <v>4279333</v>
      </c>
      <c r="M53" s="59">
        <f>INDEX('Payment Total'!$A$7:$H$331,MATCH('Payment by Source'!$A53,'Payment Total'!$A$7:$A$331,0),5)-K53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33480009</v>
      </c>
      <c r="X53" s="136">
        <f t="shared" si="1"/>
        <v>3348001</v>
      </c>
      <c r="Y53" s="136">
        <f t="shared" si="2"/>
        <v>33480010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10464659</v>
      </c>
      <c r="K54" s="221">
        <f>INDEX(Data[],MATCH($A54,Data[Dist],0),MATCH(K$5,Data[#Headers],0))</f>
        <v>13371488</v>
      </c>
      <c r="M54" s="59">
        <f>INDEX('Payment Total'!$A$7:$H$331,MATCH('Payment by Source'!$A54,'Payment Total'!$A$7:$A$331,0),5)-K54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104891661</v>
      </c>
      <c r="X54" s="136">
        <f t="shared" si="1"/>
        <v>10489166</v>
      </c>
      <c r="Y54" s="136">
        <f t="shared" si="2"/>
        <v>104891660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708442</v>
      </c>
      <c r="K55" s="221">
        <f>INDEX(Data[],MATCH($A55,Data[Dist],0),MATCH(K$5,Data[#Headers],0))</f>
        <v>928131</v>
      </c>
      <c r="M55" s="59">
        <f>INDEX('Payment Total'!$A$7:$H$331,MATCH('Payment by Source'!$A55,'Payment Total'!$A$7:$A$331,0),5)-K55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7101627</v>
      </c>
      <c r="X55" s="136">
        <f t="shared" si="1"/>
        <v>710163</v>
      </c>
      <c r="Y55" s="136">
        <f t="shared" si="2"/>
        <v>7101630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934332</v>
      </c>
      <c r="K56" s="221">
        <f>INDEX(Data[],MATCH($A56,Data[Dist],0),MATCH(K$5,Data[#Headers],0))</f>
        <v>1176456</v>
      </c>
      <c r="M56" s="59">
        <f>INDEX('Payment Total'!$A$7:$H$331,MATCH('Payment by Source'!$A56,'Payment Total'!$A$7:$A$331,0),5)-K56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9362532</v>
      </c>
      <c r="X56" s="136">
        <f t="shared" si="1"/>
        <v>936253</v>
      </c>
      <c r="Y56" s="136">
        <f t="shared" si="2"/>
        <v>9362530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467237</v>
      </c>
      <c r="K57" s="221">
        <f>INDEX(Data[],MATCH($A57,Data[Dist],0),MATCH(K$5,Data[#Headers],0))</f>
        <v>640699</v>
      </c>
      <c r="M57" s="59">
        <f>INDEX('Payment Total'!$A$7:$H$331,MATCH('Payment by Source'!$A57,'Payment Total'!$A$7:$A$331,0),5)-K57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4685212</v>
      </c>
      <c r="X57" s="136">
        <f t="shared" si="1"/>
        <v>468521</v>
      </c>
      <c r="Y57" s="136">
        <f t="shared" si="2"/>
        <v>4685210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278223</v>
      </c>
      <c r="K58" s="221">
        <f>INDEX(Data[],MATCH($A58,Data[Dist],0),MATCH(K$5,Data[#Headers],0))</f>
        <v>377829</v>
      </c>
      <c r="M58" s="59">
        <f>INDEX('Payment Total'!$A$7:$H$331,MATCH('Payment by Source'!$A58,'Payment Total'!$A$7:$A$331,0),5)-K58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2789175</v>
      </c>
      <c r="X58" s="136">
        <f t="shared" si="1"/>
        <v>278918</v>
      </c>
      <c r="Y58" s="136">
        <f t="shared" si="2"/>
        <v>2789180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876316</v>
      </c>
      <c r="K59" s="221">
        <f>INDEX(Data[],MATCH($A59,Data[Dist],0),MATCH(K$5,Data[#Headers],0))</f>
        <v>1207686</v>
      </c>
      <c r="M59" s="59">
        <f>INDEX('Payment Total'!$A$7:$H$331,MATCH('Payment by Source'!$A59,'Payment Total'!$A$7:$A$331,0),5)-K59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8785351</v>
      </c>
      <c r="X59" s="136">
        <f t="shared" si="1"/>
        <v>878535</v>
      </c>
      <c r="Y59" s="136">
        <f t="shared" si="2"/>
        <v>8785350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250879</v>
      </c>
      <c r="K60" s="221">
        <f>INDEX(Data[],MATCH($A60,Data[Dist],0),MATCH(K$5,Data[#Headers],0))</f>
        <v>354174</v>
      </c>
      <c r="M60" s="59">
        <f>INDEX('Payment Total'!$A$7:$H$331,MATCH('Payment by Source'!$A60,'Payment Total'!$A$7:$A$331,0),5)-K60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2515038</v>
      </c>
      <c r="X60" s="136">
        <f t="shared" si="1"/>
        <v>251504</v>
      </c>
      <c r="Y60" s="136">
        <f t="shared" si="2"/>
        <v>2515040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462208</v>
      </c>
      <c r="K61" s="221">
        <f>INDEX(Data[],MATCH($A61,Data[Dist],0),MATCH(K$5,Data[#Headers],0))</f>
        <v>601294</v>
      </c>
      <c r="M61" s="59">
        <f>INDEX('Payment Total'!$A$7:$H$331,MATCH('Payment by Source'!$A61,'Payment Total'!$A$7:$A$331,0),5)-K61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4631213</v>
      </c>
      <c r="X61" s="136">
        <f t="shared" si="1"/>
        <v>463121</v>
      </c>
      <c r="Y61" s="136">
        <f t="shared" si="2"/>
        <v>4631210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373833</v>
      </c>
      <c r="K62" s="221">
        <f>INDEX(Data[],MATCH($A62,Data[Dist],0),MATCH(K$5,Data[#Headers],0))</f>
        <v>554771</v>
      </c>
      <c r="M62" s="59">
        <f>INDEX('Payment Total'!$A$7:$H$331,MATCH('Payment by Source'!$A62,'Payment Total'!$A$7:$A$331,0),5)-K62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3749463</v>
      </c>
      <c r="X62" s="136">
        <f t="shared" si="1"/>
        <v>374946</v>
      </c>
      <c r="Y62" s="136">
        <f t="shared" si="2"/>
        <v>3749460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909480</v>
      </c>
      <c r="K63" s="221">
        <f>INDEX(Data[],MATCH($A63,Data[Dist],0),MATCH(K$5,Data[#Headers],0))</f>
        <v>1145740</v>
      </c>
      <c r="M63" s="59">
        <f>INDEX('Payment Total'!$A$7:$H$331,MATCH('Payment by Source'!$A63,'Payment Total'!$A$7:$A$331,0),5)-K63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9114909</v>
      </c>
      <c r="X63" s="136">
        <f t="shared" si="1"/>
        <v>911491</v>
      </c>
      <c r="Y63" s="136">
        <f t="shared" si="2"/>
        <v>9114910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928919</v>
      </c>
      <c r="K64" s="221">
        <f>INDEX(Data[],MATCH($A64,Data[Dist],0),MATCH(K$5,Data[#Headers],0))</f>
        <v>1207883</v>
      </c>
      <c r="M64" s="59">
        <f>INDEX('Payment Total'!$A$7:$H$331,MATCH('Payment by Source'!$A64,'Payment Total'!$A$7:$A$331,0),5)-K64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9310795</v>
      </c>
      <c r="X64" s="136">
        <f t="shared" si="1"/>
        <v>931080</v>
      </c>
      <c r="Y64" s="136">
        <f t="shared" si="2"/>
        <v>9310800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143736</v>
      </c>
      <c r="K65" s="221">
        <f>INDEX(Data[],MATCH($A65,Data[Dist],0),MATCH(K$5,Data[#Headers],0))</f>
        <v>207596</v>
      </c>
      <c r="M65" s="59">
        <f>INDEX('Payment Total'!$A$7:$H$331,MATCH('Payment by Source'!$A65,'Payment Total'!$A$7:$A$331,0),5)-K65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1441752</v>
      </c>
      <c r="X65" s="136">
        <f t="shared" si="1"/>
        <v>144175</v>
      </c>
      <c r="Y65" s="136">
        <f t="shared" si="2"/>
        <v>1441750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691267</v>
      </c>
      <c r="K66" s="221">
        <f>INDEX(Data[],MATCH($A66,Data[Dist],0),MATCH(K$5,Data[#Headers],0))</f>
        <v>875601</v>
      </c>
      <c r="M66" s="59">
        <f>INDEX('Payment Total'!$A$7:$H$331,MATCH('Payment by Source'!$A66,'Payment Total'!$A$7:$A$331,0),5)-K66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6927901</v>
      </c>
      <c r="X66" s="136">
        <f t="shared" si="1"/>
        <v>692790</v>
      </c>
      <c r="Y66" s="136">
        <f t="shared" si="2"/>
        <v>6927900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619414</v>
      </c>
      <c r="K67" s="221">
        <f>INDEX(Data[],MATCH($A67,Data[Dist],0),MATCH(K$5,Data[#Headers],0))</f>
        <v>802834</v>
      </c>
      <c r="M67" s="59">
        <f>INDEX('Payment Total'!$A$7:$H$331,MATCH('Payment by Source'!$A67,'Payment Total'!$A$7:$A$331,0),5)-K67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6208827</v>
      </c>
      <c r="X67" s="136">
        <f t="shared" si="1"/>
        <v>620883</v>
      </c>
      <c r="Y67" s="136">
        <f t="shared" si="2"/>
        <v>6208830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492676</v>
      </c>
      <c r="K68" s="221">
        <f>INDEX(Data[],MATCH($A68,Data[Dist],0),MATCH(K$5,Data[#Headers],0))</f>
        <v>673560</v>
      </c>
      <c r="M68" s="59">
        <f>INDEX('Payment Total'!$A$7:$H$331,MATCH('Payment by Source'!$A68,'Payment Total'!$A$7:$A$331,0),5)-K68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4941546</v>
      </c>
      <c r="X68" s="136">
        <f t="shared" si="1"/>
        <v>494155</v>
      </c>
      <c r="Y68" s="136">
        <f t="shared" si="2"/>
        <v>4941550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1096290</v>
      </c>
      <c r="K69" s="221">
        <f>INDEX(Data[],MATCH($A69,Data[Dist],0),MATCH(K$5,Data[#Headers],0))</f>
        <v>1363142</v>
      </c>
      <c r="M69" s="59">
        <f>INDEX('Payment Total'!$A$7:$H$331,MATCH('Payment by Source'!$A69,'Payment Total'!$A$7:$A$331,0),5)-K69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10985357</v>
      </c>
      <c r="X69" s="136">
        <f t="shared" si="1"/>
        <v>1098536</v>
      </c>
      <c r="Y69" s="136">
        <f t="shared" si="2"/>
        <v>10985360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188033</v>
      </c>
      <c r="K70" s="221">
        <f>INDEX(Data[],MATCH($A70,Data[Dist],0),MATCH(K$5,Data[#Headers],0))</f>
        <v>258288</v>
      </c>
      <c r="M70" s="59">
        <f>INDEX('Payment Total'!$A$7:$H$331,MATCH('Payment by Source'!$A70,'Payment Total'!$A$7:$A$331,0),5)-K70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1884477</v>
      </c>
      <c r="X70" s="136">
        <f t="shared" si="1"/>
        <v>188448</v>
      </c>
      <c r="Y70" s="136">
        <f t="shared" si="2"/>
        <v>1884480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57550</v>
      </c>
      <c r="K71" s="221">
        <f>INDEX(Data[],MATCH($A71,Data[Dist],0),MATCH(K$5,Data[#Headers],0))</f>
        <v>119701</v>
      </c>
      <c r="M71" s="59">
        <f>INDEX('Payment Total'!$A$7:$H$331,MATCH('Payment by Source'!$A71,'Payment Total'!$A$7:$A$331,0),5)-K71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579574</v>
      </c>
      <c r="X71" s="136">
        <f t="shared" ref="X71:X134" si="4">ROUND(W71/10,0)</f>
        <v>57957</v>
      </c>
      <c r="Y71" s="136">
        <f t="shared" ref="Y71:Y134" si="5">X71*10</f>
        <v>579570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1787713</v>
      </c>
      <c r="K72" s="221">
        <f>INDEX(Data[],MATCH($A72,Data[Dist],0),MATCH(K$5,Data[#Headers],0))</f>
        <v>2352153</v>
      </c>
      <c r="M72" s="59">
        <f>INDEX('Payment Total'!$A$7:$H$331,MATCH('Payment by Source'!$A72,'Payment Total'!$A$7:$A$331,0),5)-K72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17924592</v>
      </c>
      <c r="X72" s="136">
        <f t="shared" si="4"/>
        <v>1792459</v>
      </c>
      <c r="Y72" s="136">
        <f t="shared" si="5"/>
        <v>17924590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333902</v>
      </c>
      <c r="K73" s="221">
        <f>INDEX(Data[],MATCH($A73,Data[Dist],0),MATCH(K$5,Data[#Headers],0))</f>
        <v>540922</v>
      </c>
      <c r="M73" s="59">
        <f>INDEX('Payment Total'!$A$7:$H$331,MATCH('Payment by Source'!$A73,'Payment Total'!$A$7:$A$331,0),5)-K73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3356354</v>
      </c>
      <c r="X73" s="136">
        <f t="shared" si="4"/>
        <v>335635</v>
      </c>
      <c r="Y73" s="136">
        <f t="shared" si="5"/>
        <v>3356350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2802319</v>
      </c>
      <c r="K74" s="221">
        <f>INDEX(Data[],MATCH($A74,Data[Dist],0),MATCH(K$5,Data[#Headers],0))</f>
        <v>3472672</v>
      </c>
      <c r="M74" s="59">
        <f>INDEX('Payment Total'!$A$7:$H$331,MATCH('Payment by Source'!$A74,'Payment Total'!$A$7:$A$331,0),5)-K74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28077669</v>
      </c>
      <c r="X74" s="136">
        <f t="shared" si="4"/>
        <v>2807767</v>
      </c>
      <c r="Y74" s="136">
        <f t="shared" si="5"/>
        <v>28077670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415450</v>
      </c>
      <c r="K75" s="221">
        <f>INDEX(Data[],MATCH($A75,Data[Dist],0),MATCH(K$5,Data[#Headers],0))</f>
        <v>555208</v>
      </c>
      <c r="M75" s="59">
        <f>INDEX('Payment Total'!$A$7:$H$331,MATCH('Payment by Source'!$A75,'Payment Total'!$A$7:$A$331,0),5)-K75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4164915</v>
      </c>
      <c r="X75" s="136">
        <f t="shared" si="4"/>
        <v>416492</v>
      </c>
      <c r="Y75" s="136">
        <f t="shared" si="5"/>
        <v>4164920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2734093</v>
      </c>
      <c r="K76" s="221">
        <f>INDEX(Data[],MATCH($A76,Data[Dist],0),MATCH(K$5,Data[#Headers],0))</f>
        <v>3647919</v>
      </c>
      <c r="M76" s="59">
        <f>INDEX('Payment Total'!$A$7:$H$331,MATCH('Payment by Source'!$A76,'Payment Total'!$A$7:$A$331,0),5)-K76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27418665</v>
      </c>
      <c r="X76" s="136">
        <f t="shared" si="4"/>
        <v>2741867</v>
      </c>
      <c r="Y76" s="136">
        <f t="shared" si="5"/>
        <v>27418670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247306</v>
      </c>
      <c r="K77" s="221">
        <f>INDEX(Data[],MATCH($A77,Data[Dist],0),MATCH(K$5,Data[#Headers],0))</f>
        <v>343477</v>
      </c>
      <c r="M77" s="59">
        <f>INDEX('Payment Total'!$A$7:$H$331,MATCH('Payment by Source'!$A77,'Payment Total'!$A$7:$A$331,0),5)-K77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2479418</v>
      </c>
      <c r="X77" s="136">
        <f t="shared" si="4"/>
        <v>247942</v>
      </c>
      <c r="Y77" s="136">
        <f t="shared" si="5"/>
        <v>2479420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198456</v>
      </c>
      <c r="K78" s="221">
        <f>INDEX(Data[],MATCH($A78,Data[Dist],0),MATCH(K$5,Data[#Headers],0))</f>
        <v>297634</v>
      </c>
      <c r="M78" s="59">
        <f>INDEX('Payment Total'!$A$7:$H$331,MATCH('Payment by Source'!$A78,'Payment Total'!$A$7:$A$331,0),5)-K78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1991415</v>
      </c>
      <c r="X78" s="136">
        <f t="shared" si="4"/>
        <v>199142</v>
      </c>
      <c r="Y78" s="136">
        <f t="shared" si="5"/>
        <v>1991420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518420</v>
      </c>
      <c r="K79" s="221">
        <f>INDEX(Data[],MATCH($A79,Data[Dist],0),MATCH(K$5,Data[#Headers],0))</f>
        <v>680963</v>
      </c>
      <c r="M79" s="59">
        <f>INDEX('Payment Total'!$A$7:$H$331,MATCH('Payment by Source'!$A79,'Payment Total'!$A$7:$A$331,0),5)-K79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5195781</v>
      </c>
      <c r="X79" s="136">
        <f t="shared" si="4"/>
        <v>519578</v>
      </c>
      <c r="Y79" s="136">
        <f t="shared" si="5"/>
        <v>5195780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252996</v>
      </c>
      <c r="K80" s="221">
        <f>INDEX(Data[],MATCH($A80,Data[Dist],0),MATCH(K$5,Data[#Headers],0))</f>
        <v>359386</v>
      </c>
      <c r="M80" s="59">
        <f>INDEX('Payment Total'!$A$7:$H$331,MATCH('Payment by Source'!$A80,'Payment Total'!$A$7:$A$331,0),5)-K80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2536649</v>
      </c>
      <c r="X80" s="136">
        <f t="shared" si="4"/>
        <v>253665</v>
      </c>
      <c r="Y80" s="136">
        <f t="shared" si="5"/>
        <v>2536650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158640</v>
      </c>
      <c r="K81" s="221">
        <f>INDEX(Data[],MATCH($A81,Data[Dist],0),MATCH(K$5,Data[#Headers],0))</f>
        <v>245271</v>
      </c>
      <c r="M81" s="59">
        <f>INDEX('Payment Total'!$A$7:$H$331,MATCH('Payment by Source'!$A81,'Payment Total'!$A$7:$A$331,0),5)-K81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1592426</v>
      </c>
      <c r="X81" s="136">
        <f t="shared" si="4"/>
        <v>159243</v>
      </c>
      <c r="Y81" s="136">
        <f t="shared" si="5"/>
        <v>1592430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6654391</v>
      </c>
      <c r="K82" s="221">
        <f>INDEX(Data[],MATCH($A82,Data[Dist],0),MATCH(K$5,Data[#Headers],0))</f>
        <v>8168969</v>
      </c>
      <c r="M82" s="59">
        <f>INDEX('Payment Total'!$A$7:$H$331,MATCH('Payment by Source'!$A82,'Payment Total'!$A$7:$A$331,0),5)-K82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66672499</v>
      </c>
      <c r="X82" s="136">
        <f t="shared" si="4"/>
        <v>6667250</v>
      </c>
      <c r="Y82" s="136">
        <f t="shared" si="5"/>
        <v>66672500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826635</v>
      </c>
      <c r="K83" s="221">
        <f>INDEX(Data[],MATCH($A83,Data[Dist],0),MATCH(K$5,Data[#Headers],0))</f>
        <v>1096918</v>
      </c>
      <c r="M83" s="59">
        <f>INDEX('Payment Total'!$A$7:$H$331,MATCH('Payment by Source'!$A83,'Payment Total'!$A$7:$A$331,0),5)-K83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8286591</v>
      </c>
      <c r="X83" s="136">
        <f t="shared" si="4"/>
        <v>828659</v>
      </c>
      <c r="Y83" s="136">
        <f t="shared" si="5"/>
        <v>8286590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2050846</v>
      </c>
      <c r="K84" s="221">
        <f>INDEX(Data[],MATCH($A84,Data[Dist],0),MATCH(K$5,Data[#Headers],0))</f>
        <v>2634300</v>
      </c>
      <c r="M84" s="59">
        <f>INDEX('Payment Total'!$A$7:$H$331,MATCH('Payment by Source'!$A84,'Payment Total'!$A$7:$A$331,0),5)-K84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20560849</v>
      </c>
      <c r="X84" s="136">
        <f t="shared" si="4"/>
        <v>2056085</v>
      </c>
      <c r="Y84" s="136">
        <f t="shared" si="5"/>
        <v>20560850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252536</v>
      </c>
      <c r="K85" s="221">
        <f>INDEX(Data[],MATCH($A85,Data[Dist],0),MATCH(K$5,Data[#Headers],0))</f>
        <v>351409</v>
      </c>
      <c r="M85" s="59">
        <f>INDEX('Payment Total'!$A$7:$H$331,MATCH('Payment by Source'!$A85,'Payment Total'!$A$7:$A$331,0),5)-K85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2531754</v>
      </c>
      <c r="X85" s="136">
        <f t="shared" si="4"/>
        <v>253175</v>
      </c>
      <c r="Y85" s="136">
        <f t="shared" si="5"/>
        <v>2531750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9179124</v>
      </c>
      <c r="K86" s="221">
        <f>INDEX(Data[],MATCH($A86,Data[Dist],0),MATCH(K$5,Data[#Headers],0))</f>
        <v>11775707</v>
      </c>
      <c r="M86" s="59">
        <f>INDEX('Payment Total'!$A$7:$H$331,MATCH('Payment by Source'!$A86,'Payment Total'!$A$7:$A$331,0),5)-K86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91997481</v>
      </c>
      <c r="X86" s="136">
        <f t="shared" si="4"/>
        <v>9199748</v>
      </c>
      <c r="Y86" s="136">
        <f t="shared" si="5"/>
        <v>91997480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679639</v>
      </c>
      <c r="K87" s="221">
        <f>INDEX(Data[],MATCH($A87,Data[Dist],0),MATCH(K$5,Data[#Headers],0))</f>
        <v>873754</v>
      </c>
      <c r="M87" s="59">
        <f>INDEX('Payment Total'!$A$7:$H$331,MATCH('Payment by Source'!$A87,'Payment Total'!$A$7:$A$331,0),5)-K87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6812793</v>
      </c>
      <c r="X87" s="136">
        <f t="shared" si="4"/>
        <v>681279</v>
      </c>
      <c r="Y87" s="136">
        <f t="shared" si="5"/>
        <v>6812790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707959</v>
      </c>
      <c r="K88" s="221">
        <f>INDEX(Data[],MATCH($A88,Data[Dist],0),MATCH(K$5,Data[#Headers],0))</f>
        <v>1008466</v>
      </c>
      <c r="M88" s="59">
        <f>INDEX('Payment Total'!$A$7:$H$331,MATCH('Payment by Source'!$A88,'Payment Total'!$A$7:$A$331,0),5)-K88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7101660</v>
      </c>
      <c r="X88" s="136">
        <f t="shared" si="4"/>
        <v>710166</v>
      </c>
      <c r="Y88" s="136">
        <f t="shared" si="5"/>
        <v>7101660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106336</v>
      </c>
      <c r="K89" s="221">
        <f>INDEX(Data[],MATCH($A89,Data[Dist],0),MATCH(K$5,Data[#Headers],0))</f>
        <v>152619</v>
      </c>
      <c r="M89" s="59">
        <f>INDEX('Payment Total'!$A$7:$H$331,MATCH('Payment by Source'!$A89,'Payment Total'!$A$7:$A$331,0),5)-K89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1065968</v>
      </c>
      <c r="X89" s="136">
        <f t="shared" si="4"/>
        <v>106597</v>
      </c>
      <c r="Y89" s="136">
        <f t="shared" si="5"/>
        <v>1065970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1533631</v>
      </c>
      <c r="K90" s="221">
        <f>INDEX(Data[],MATCH($A90,Data[Dist],0),MATCH(K$5,Data[#Headers],0))</f>
        <v>1899178</v>
      </c>
      <c r="M90" s="59">
        <f>INDEX('Payment Total'!$A$7:$H$331,MATCH('Payment by Source'!$A90,'Payment Total'!$A$7:$A$331,0),5)-K90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15366358</v>
      </c>
      <c r="X90" s="136">
        <f t="shared" si="4"/>
        <v>1536636</v>
      </c>
      <c r="Y90" s="136">
        <f t="shared" si="5"/>
        <v>15366360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568345</v>
      </c>
      <c r="K91" s="221">
        <f>INDEX(Data[],MATCH($A91,Data[Dist],0),MATCH(K$5,Data[#Headers],0))</f>
        <v>737616</v>
      </c>
      <c r="M91" s="59">
        <f>INDEX('Payment Total'!$A$7:$H$331,MATCH('Payment by Source'!$A91,'Payment Total'!$A$7:$A$331,0),5)-K91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5696725</v>
      </c>
      <c r="X91" s="136">
        <f t="shared" si="4"/>
        <v>569673</v>
      </c>
      <c r="Y91" s="136">
        <f t="shared" si="5"/>
        <v>5696730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23572524</v>
      </c>
      <c r="K92" s="221">
        <f>INDEX(Data[],MATCH($A92,Data[Dist],0),MATCH(K$5,Data[#Headers],0))</f>
        <v>29173085</v>
      </c>
      <c r="M92" s="59">
        <f>INDEX('Payment Total'!$A$7:$H$331,MATCH('Payment by Source'!$A92,'Payment Total'!$A$7:$A$331,0),5)-K92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236194007</v>
      </c>
      <c r="X92" s="136">
        <f t="shared" si="4"/>
        <v>23619401</v>
      </c>
      <c r="Y92" s="136">
        <f t="shared" si="5"/>
        <v>236194010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61762</v>
      </c>
      <c r="K93" s="221">
        <f>INDEX(Data[],MATCH($A93,Data[Dist],0),MATCH(K$5,Data[#Headers],0))</f>
        <v>102493</v>
      </c>
      <c r="M93" s="59">
        <f>INDEX('Payment Total'!$A$7:$H$331,MATCH('Payment by Source'!$A93,'Payment Total'!$A$7:$A$331,0),5)-K93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618992</v>
      </c>
      <c r="X93" s="136">
        <f t="shared" si="4"/>
        <v>61899</v>
      </c>
      <c r="Y93" s="136">
        <f t="shared" si="5"/>
        <v>618990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541605</v>
      </c>
      <c r="K94" s="221">
        <f>INDEX(Data[],MATCH($A94,Data[Dist],0),MATCH(K$5,Data[#Headers],0))</f>
        <v>712694</v>
      </c>
      <c r="M94" s="59">
        <f>INDEX('Payment Total'!$A$7:$H$331,MATCH('Payment by Source'!$A94,'Payment Total'!$A$7:$A$331,0),5)-K94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5428985</v>
      </c>
      <c r="X94" s="136">
        <f t="shared" si="4"/>
        <v>542899</v>
      </c>
      <c r="Y94" s="136">
        <f t="shared" si="5"/>
        <v>5428990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6348099</v>
      </c>
      <c r="K95" s="221">
        <f>INDEX(Data[],MATCH($A95,Data[Dist],0),MATCH(K$5,Data[#Headers],0))</f>
        <v>8476235</v>
      </c>
      <c r="M95" s="59">
        <f>INDEX('Payment Total'!$A$7:$H$331,MATCH('Payment by Source'!$A95,'Payment Total'!$A$7:$A$331,0),5)-K95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63630932</v>
      </c>
      <c r="X95" s="136">
        <f t="shared" si="4"/>
        <v>6363093</v>
      </c>
      <c r="Y95" s="136">
        <f t="shared" si="5"/>
        <v>63630930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199210</v>
      </c>
      <c r="K96" s="221">
        <f>INDEX(Data[],MATCH($A96,Data[Dist],0),MATCH(K$5,Data[#Headers],0))</f>
        <v>285811</v>
      </c>
      <c r="M96" s="59">
        <f>INDEX('Payment Total'!$A$7:$H$331,MATCH('Payment by Source'!$A96,'Payment Total'!$A$7:$A$331,0),5)-K96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1997346</v>
      </c>
      <c r="X96" s="136">
        <f t="shared" si="4"/>
        <v>199735</v>
      </c>
      <c r="Y96" s="136">
        <f t="shared" si="5"/>
        <v>1997350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177349</v>
      </c>
      <c r="K97" s="221">
        <f>INDEX(Data[],MATCH($A97,Data[Dist],0),MATCH(K$5,Data[#Headers],0))</f>
        <v>264341</v>
      </c>
      <c r="M97" s="59">
        <f>INDEX('Payment Total'!$A$7:$H$331,MATCH('Payment by Source'!$A97,'Payment Total'!$A$7:$A$331,0),5)-K97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1779376</v>
      </c>
      <c r="X97" s="136">
        <f t="shared" si="4"/>
        <v>177938</v>
      </c>
      <c r="Y97" s="136">
        <f t="shared" si="5"/>
        <v>1779380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239403</v>
      </c>
      <c r="K98" s="221">
        <f>INDEX(Data[],MATCH($A98,Data[Dist],0),MATCH(K$5,Data[#Headers],0))</f>
        <v>338050</v>
      </c>
      <c r="M98" s="59">
        <f>INDEX('Payment Total'!$A$7:$H$331,MATCH('Payment by Source'!$A98,'Payment Total'!$A$7:$A$331,0),5)-K98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2401183</v>
      </c>
      <c r="X98" s="136">
        <f t="shared" si="4"/>
        <v>240118</v>
      </c>
      <c r="Y98" s="136">
        <f t="shared" si="5"/>
        <v>2401180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528735</v>
      </c>
      <c r="K99" s="221">
        <f>INDEX(Data[],MATCH($A99,Data[Dist],0),MATCH(K$5,Data[#Headers],0))</f>
        <v>716492</v>
      </c>
      <c r="M99" s="59">
        <f>INDEX('Payment Total'!$A$7:$H$331,MATCH('Payment by Source'!$A99,'Payment Total'!$A$7:$A$331,0),5)-K99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5301161</v>
      </c>
      <c r="X99" s="136">
        <f t="shared" si="4"/>
        <v>530116</v>
      </c>
      <c r="Y99" s="136">
        <f t="shared" si="5"/>
        <v>5301160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638849</v>
      </c>
      <c r="K100" s="221">
        <f>INDEX(Data[],MATCH($A100,Data[Dist],0),MATCH(K$5,Data[#Headers],0))</f>
        <v>847320</v>
      </c>
      <c r="M100" s="59">
        <f>INDEX('Payment Total'!$A$7:$H$331,MATCH('Payment by Source'!$A100,'Payment Total'!$A$7:$A$331,0),5)-K100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6403316</v>
      </c>
      <c r="X100" s="136">
        <f t="shared" si="4"/>
        <v>640332</v>
      </c>
      <c r="Y100" s="136">
        <f t="shared" si="5"/>
        <v>6403320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328696</v>
      </c>
      <c r="K101" s="221">
        <f>INDEX(Data[],MATCH($A101,Data[Dist],0),MATCH(K$5,Data[#Headers],0))</f>
        <v>473242</v>
      </c>
      <c r="M101" s="59">
        <f>INDEX('Payment Total'!$A$7:$H$331,MATCH('Payment by Source'!$A101,'Payment Total'!$A$7:$A$331,0),5)-K101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3295685</v>
      </c>
      <c r="X101" s="136">
        <f t="shared" si="4"/>
        <v>329569</v>
      </c>
      <c r="Y101" s="136">
        <f t="shared" si="5"/>
        <v>3295690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295122</v>
      </c>
      <c r="K102" s="221">
        <f>INDEX(Data[],MATCH($A102,Data[Dist],0),MATCH(K$5,Data[#Headers],0))</f>
        <v>401927</v>
      </c>
      <c r="M102" s="59">
        <f>INDEX('Payment Total'!$A$7:$H$331,MATCH('Payment by Source'!$A102,'Payment Total'!$A$7:$A$331,0),5)-K102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2958970</v>
      </c>
      <c r="X102" s="136">
        <f t="shared" si="4"/>
        <v>295897</v>
      </c>
      <c r="Y102" s="136">
        <f t="shared" si="5"/>
        <v>2958970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302741</v>
      </c>
      <c r="K103" s="221">
        <f>INDEX(Data[],MATCH($A103,Data[Dist],0),MATCH(K$5,Data[#Headers],0))</f>
        <v>442768</v>
      </c>
      <c r="M103" s="59">
        <f>INDEX('Payment Total'!$A$7:$H$331,MATCH('Payment by Source'!$A103,'Payment Total'!$A$7:$A$331,0),5)-K103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3035477</v>
      </c>
      <c r="X103" s="136">
        <f t="shared" si="4"/>
        <v>303548</v>
      </c>
      <c r="Y103" s="136">
        <f t="shared" si="5"/>
        <v>3035480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283433</v>
      </c>
      <c r="K104" s="221">
        <f>INDEX(Data[],MATCH($A104,Data[Dist],0),MATCH(K$5,Data[#Headers],0))</f>
        <v>395933</v>
      </c>
      <c r="M104" s="59">
        <f>INDEX('Payment Total'!$A$7:$H$331,MATCH('Payment by Source'!$A104,'Payment Total'!$A$7:$A$331,0),5)-K104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2841156</v>
      </c>
      <c r="X104" s="136">
        <f t="shared" si="4"/>
        <v>284116</v>
      </c>
      <c r="Y104" s="136">
        <f t="shared" si="5"/>
        <v>2841160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154605</v>
      </c>
      <c r="K105" s="221">
        <f>INDEX(Data[],MATCH($A105,Data[Dist],0),MATCH(K$5,Data[#Headers],0))</f>
        <v>247683</v>
      </c>
      <c r="M105" s="59">
        <f>INDEX('Payment Total'!$A$7:$H$331,MATCH('Payment by Source'!$A105,'Payment Total'!$A$7:$A$331,0),5)-K105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1550712</v>
      </c>
      <c r="X105" s="136">
        <f t="shared" si="4"/>
        <v>155071</v>
      </c>
      <c r="Y105" s="136">
        <f t="shared" si="5"/>
        <v>1550710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184980</v>
      </c>
      <c r="K106" s="221">
        <f>INDEX(Data[],MATCH($A106,Data[Dist],0),MATCH(K$5,Data[#Headers],0))</f>
        <v>268357</v>
      </c>
      <c r="M106" s="59">
        <f>INDEX('Payment Total'!$A$7:$H$331,MATCH('Payment by Source'!$A106,'Payment Total'!$A$7:$A$331,0),5)-K106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1855309</v>
      </c>
      <c r="X106" s="136">
        <f t="shared" si="4"/>
        <v>185531</v>
      </c>
      <c r="Y106" s="136">
        <f t="shared" si="5"/>
        <v>1855310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213116</v>
      </c>
      <c r="K107" s="221">
        <f>INDEX(Data[],MATCH($A107,Data[Dist],0),MATCH(K$5,Data[#Headers],0))</f>
        <v>325465</v>
      </c>
      <c r="M107" s="59">
        <f>INDEX('Payment Total'!$A$7:$H$331,MATCH('Payment by Source'!$A107,'Payment Total'!$A$7:$A$331,0),5)-K107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2136914</v>
      </c>
      <c r="X107" s="136">
        <f t="shared" si="4"/>
        <v>213691</v>
      </c>
      <c r="Y107" s="136">
        <f t="shared" si="5"/>
        <v>2136910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325228</v>
      </c>
      <c r="K108" s="221">
        <f>INDEX(Data[],MATCH($A108,Data[Dist],0),MATCH(K$5,Data[#Headers],0))</f>
        <v>430467</v>
      </c>
      <c r="M108" s="59">
        <f>INDEX('Payment Total'!$A$7:$H$331,MATCH('Payment by Source'!$A108,'Payment Total'!$A$7:$A$331,0),5)-K108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3260316</v>
      </c>
      <c r="X108" s="136">
        <f t="shared" si="4"/>
        <v>326032</v>
      </c>
      <c r="Y108" s="136">
        <f t="shared" si="5"/>
        <v>3260320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277666</v>
      </c>
      <c r="K109" s="221">
        <f>INDEX(Data[],MATCH($A109,Data[Dist],0),MATCH(K$5,Data[#Headers],0))</f>
        <v>419879</v>
      </c>
      <c r="M109" s="59">
        <f>INDEX('Payment Total'!$A$7:$H$331,MATCH('Payment by Source'!$A109,'Payment Total'!$A$7:$A$331,0),5)-K109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2785847</v>
      </c>
      <c r="X109" s="136">
        <f t="shared" si="4"/>
        <v>278585</v>
      </c>
      <c r="Y109" s="136">
        <f t="shared" si="5"/>
        <v>2785850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242260</v>
      </c>
      <c r="K110" s="221">
        <f>INDEX(Data[],MATCH($A110,Data[Dist],0),MATCH(K$5,Data[#Headers],0))</f>
        <v>340734</v>
      </c>
      <c r="M110" s="59">
        <f>INDEX('Payment Total'!$A$7:$H$331,MATCH('Payment by Source'!$A110,'Payment Total'!$A$7:$A$331,0),5)-K110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2429337</v>
      </c>
      <c r="X110" s="136">
        <f t="shared" si="4"/>
        <v>242934</v>
      </c>
      <c r="Y110" s="136">
        <f t="shared" si="5"/>
        <v>2429340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90647</v>
      </c>
      <c r="K111" s="221">
        <f>INDEX(Data[],MATCH($A111,Data[Dist],0),MATCH(K$5,Data[#Headers],0))</f>
        <v>140789</v>
      </c>
      <c r="M111" s="59">
        <f>INDEX('Payment Total'!$A$7:$H$331,MATCH('Payment by Source'!$A111,'Payment Total'!$A$7:$A$331,0),5)-K111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908942</v>
      </c>
      <c r="X111" s="136">
        <f t="shared" si="4"/>
        <v>90894</v>
      </c>
      <c r="Y111" s="136">
        <f t="shared" si="5"/>
        <v>908940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743487</v>
      </c>
      <c r="K112" s="221">
        <f>INDEX(Data[],MATCH($A112,Data[Dist],0),MATCH(K$5,Data[#Headers],0))</f>
        <v>977355</v>
      </c>
      <c r="M112" s="59">
        <f>INDEX('Payment Total'!$A$7:$H$331,MATCH('Payment by Source'!$A112,'Payment Total'!$A$7:$A$331,0),5)-K112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7452312</v>
      </c>
      <c r="X112" s="136">
        <f t="shared" si="4"/>
        <v>745231</v>
      </c>
      <c r="Y112" s="136">
        <f t="shared" si="5"/>
        <v>7452310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208023</v>
      </c>
      <c r="K113" s="221">
        <f>INDEX(Data[],MATCH($A113,Data[Dist],0),MATCH(K$5,Data[#Headers],0))</f>
        <v>314033</v>
      </c>
      <c r="M113" s="59">
        <f>INDEX('Payment Total'!$A$7:$H$331,MATCH('Payment by Source'!$A113,'Payment Total'!$A$7:$A$331,0),5)-K113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2086673</v>
      </c>
      <c r="X113" s="136">
        <f t="shared" si="4"/>
        <v>208667</v>
      </c>
      <c r="Y113" s="136">
        <f t="shared" si="5"/>
        <v>2086670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739725</v>
      </c>
      <c r="K114" s="221">
        <f>INDEX(Data[],MATCH($A114,Data[Dist],0),MATCH(K$5,Data[#Headers],0))</f>
        <v>1066959</v>
      </c>
      <c r="M114" s="59">
        <f>INDEX('Payment Total'!$A$7:$H$331,MATCH('Payment by Source'!$A114,'Payment Total'!$A$7:$A$331,0),5)-K114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7419741</v>
      </c>
      <c r="X114" s="136">
        <f t="shared" si="4"/>
        <v>741974</v>
      </c>
      <c r="Y114" s="136">
        <f t="shared" si="5"/>
        <v>7419740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606740</v>
      </c>
      <c r="K115" s="221">
        <f>INDEX(Data[],MATCH($A115,Data[Dist],0),MATCH(K$5,Data[#Headers],0))</f>
        <v>823842</v>
      </c>
      <c r="M115" s="59">
        <f>INDEX('Payment Total'!$A$7:$H$331,MATCH('Payment by Source'!$A115,'Payment Total'!$A$7:$A$331,0),5)-K115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6082877</v>
      </c>
      <c r="X115" s="136">
        <f t="shared" si="4"/>
        <v>608288</v>
      </c>
      <c r="Y115" s="136">
        <f t="shared" si="5"/>
        <v>6082880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2293156</v>
      </c>
      <c r="K116" s="221">
        <f>INDEX(Data[],MATCH($A116,Data[Dist],0),MATCH(K$5,Data[#Headers],0))</f>
        <v>3025608</v>
      </c>
      <c r="M116" s="59">
        <f>INDEX('Payment Total'!$A$7:$H$331,MATCH('Payment by Source'!$A116,'Payment Total'!$A$7:$A$331,0),5)-K116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22983599</v>
      </c>
      <c r="X116" s="136">
        <f t="shared" si="4"/>
        <v>2298360</v>
      </c>
      <c r="Y116" s="136">
        <f t="shared" si="5"/>
        <v>22983600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1323539</v>
      </c>
      <c r="K117" s="221">
        <f>INDEX(Data[],MATCH($A117,Data[Dist],0),MATCH(K$5,Data[#Headers],0))</f>
        <v>1697510</v>
      </c>
      <c r="M117" s="59">
        <f>INDEX('Payment Total'!$A$7:$H$331,MATCH('Payment by Source'!$A117,'Payment Total'!$A$7:$A$331,0),5)-K117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13267026</v>
      </c>
      <c r="X117" s="136">
        <f t="shared" si="4"/>
        <v>1326703</v>
      </c>
      <c r="Y117" s="136">
        <f t="shared" si="5"/>
        <v>13267030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255256</v>
      </c>
      <c r="K118" s="221">
        <f>INDEX(Data[],MATCH($A118,Data[Dist],0),MATCH(K$5,Data[#Headers],0))</f>
        <v>353305</v>
      </c>
      <c r="M118" s="59">
        <f>INDEX('Payment Total'!$A$7:$H$331,MATCH('Payment by Source'!$A118,'Payment Total'!$A$7:$A$331,0),5)-K118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2559234</v>
      </c>
      <c r="X118" s="136">
        <f t="shared" si="4"/>
        <v>255923</v>
      </c>
      <c r="Y118" s="136">
        <f t="shared" si="5"/>
        <v>2559230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218976</v>
      </c>
      <c r="K119" s="221">
        <f>INDEX(Data[],MATCH($A119,Data[Dist],0),MATCH(K$5,Data[#Headers],0))</f>
        <v>319118</v>
      </c>
      <c r="M119" s="59">
        <f>INDEX('Payment Total'!$A$7:$H$331,MATCH('Payment by Source'!$A119,'Payment Total'!$A$7:$A$331,0),5)-K119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2196913</v>
      </c>
      <c r="X119" s="136">
        <f t="shared" si="4"/>
        <v>219691</v>
      </c>
      <c r="Y119" s="136">
        <f t="shared" si="5"/>
        <v>2196910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312827</v>
      </c>
      <c r="K120" s="221">
        <f>INDEX(Data[],MATCH($A120,Data[Dist],0),MATCH(K$5,Data[#Headers],0))</f>
        <v>508326</v>
      </c>
      <c r="M120" s="59">
        <f>INDEX('Payment Total'!$A$7:$H$331,MATCH('Payment by Source'!$A120,'Payment Total'!$A$7:$A$331,0),5)-K120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3140787</v>
      </c>
      <c r="X120" s="136">
        <f t="shared" si="4"/>
        <v>314079</v>
      </c>
      <c r="Y120" s="136">
        <f t="shared" si="5"/>
        <v>3140790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188737</v>
      </c>
      <c r="K121" s="221">
        <f>INDEX(Data[],MATCH($A121,Data[Dist],0),MATCH(K$5,Data[#Headers],0))</f>
        <v>292713</v>
      </c>
      <c r="M121" s="59">
        <f>INDEX('Payment Total'!$A$7:$H$331,MATCH('Payment by Source'!$A121,'Payment Total'!$A$7:$A$331,0),5)-K121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1893672</v>
      </c>
      <c r="X121" s="136">
        <f t="shared" si="4"/>
        <v>189367</v>
      </c>
      <c r="Y121" s="136">
        <f t="shared" si="5"/>
        <v>1893670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849591</v>
      </c>
      <c r="K122" s="221">
        <f>INDEX(Data[],MATCH($A122,Data[Dist],0),MATCH(K$5,Data[#Headers],0))</f>
        <v>1120417</v>
      </c>
      <c r="M122" s="59">
        <f>INDEX('Payment Total'!$A$7:$H$331,MATCH('Payment by Source'!$A122,'Payment Total'!$A$7:$A$331,0),5)-K122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8520091</v>
      </c>
      <c r="X122" s="136">
        <f t="shared" si="4"/>
        <v>852009</v>
      </c>
      <c r="Y122" s="136">
        <f t="shared" si="5"/>
        <v>8520090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76244</v>
      </c>
      <c r="K123" s="221">
        <f>INDEX(Data[],MATCH($A123,Data[Dist],0),MATCH(K$5,Data[#Headers],0))</f>
        <v>115381</v>
      </c>
      <c r="M123" s="59">
        <f>INDEX('Payment Total'!$A$7:$H$331,MATCH('Payment by Source'!$A123,'Payment Total'!$A$7:$A$331,0),5)-K123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764846</v>
      </c>
      <c r="X123" s="136">
        <f t="shared" si="4"/>
        <v>76485</v>
      </c>
      <c r="Y123" s="136">
        <f t="shared" si="5"/>
        <v>764850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324207</v>
      </c>
      <c r="K124" s="221">
        <f>INDEX(Data[],MATCH($A124,Data[Dist],0),MATCH(K$5,Data[#Headers],0))</f>
        <v>460863</v>
      </c>
      <c r="M124" s="59">
        <f>INDEX('Payment Total'!$A$7:$H$331,MATCH('Payment by Source'!$A124,'Payment Total'!$A$7:$A$331,0),5)-K124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3251427</v>
      </c>
      <c r="X124" s="136">
        <f t="shared" si="4"/>
        <v>325143</v>
      </c>
      <c r="Y124" s="136">
        <f t="shared" si="5"/>
        <v>3251430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1093259</v>
      </c>
      <c r="K125" s="221">
        <f>INDEX(Data[],MATCH($A125,Data[Dist],0),MATCH(K$5,Data[#Headers],0))</f>
        <v>1425680</v>
      </c>
      <c r="M125" s="59">
        <f>INDEX('Payment Total'!$A$7:$H$331,MATCH('Payment by Source'!$A125,'Payment Total'!$A$7:$A$331,0),5)-K125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10960932</v>
      </c>
      <c r="X125" s="136">
        <f t="shared" si="4"/>
        <v>1096093</v>
      </c>
      <c r="Y125" s="136">
        <f t="shared" si="5"/>
        <v>10960930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157747</v>
      </c>
      <c r="K126" s="221">
        <f>INDEX(Data[],MATCH($A126,Data[Dist],0),MATCH(K$5,Data[#Headers],0))</f>
        <v>238124</v>
      </c>
      <c r="M126" s="59">
        <f>INDEX('Payment Total'!$A$7:$H$331,MATCH('Payment by Source'!$A126,'Payment Total'!$A$7:$A$331,0),5)-K126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1582234</v>
      </c>
      <c r="X126" s="136">
        <f t="shared" si="4"/>
        <v>158223</v>
      </c>
      <c r="Y126" s="136">
        <f t="shared" si="5"/>
        <v>1582230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158125</v>
      </c>
      <c r="K127" s="221">
        <f>INDEX(Data[],MATCH($A127,Data[Dist],0),MATCH(K$5,Data[#Headers],0))</f>
        <v>241142</v>
      </c>
      <c r="M127" s="59">
        <f>INDEX('Payment Total'!$A$7:$H$331,MATCH('Payment by Source'!$A127,'Payment Total'!$A$7:$A$331,0),5)-K127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1586975</v>
      </c>
      <c r="X127" s="136">
        <f t="shared" si="4"/>
        <v>158698</v>
      </c>
      <c r="Y127" s="136">
        <f t="shared" si="5"/>
        <v>1586980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376662</v>
      </c>
      <c r="K128" s="221">
        <f>INDEX(Data[],MATCH($A128,Data[Dist],0),MATCH(K$5,Data[#Headers],0))</f>
        <v>531088</v>
      </c>
      <c r="M128" s="59">
        <f>INDEX('Payment Total'!$A$7:$H$331,MATCH('Payment by Source'!$A128,'Payment Total'!$A$7:$A$331,0),5)-K128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3776280</v>
      </c>
      <c r="X128" s="136">
        <f t="shared" si="4"/>
        <v>377628</v>
      </c>
      <c r="Y128" s="136">
        <f t="shared" si="5"/>
        <v>3776280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112964</v>
      </c>
      <c r="K129" s="221">
        <f>INDEX(Data[],MATCH($A129,Data[Dist],0),MATCH(K$5,Data[#Headers],0))</f>
        <v>209869</v>
      </c>
      <c r="M129" s="59">
        <f>INDEX('Payment Total'!$A$7:$H$331,MATCH('Payment by Source'!$A129,'Payment Total'!$A$7:$A$331,0),5)-K129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1133437</v>
      </c>
      <c r="X129" s="136">
        <f t="shared" si="4"/>
        <v>113344</v>
      </c>
      <c r="Y129" s="136">
        <f t="shared" si="5"/>
        <v>1133440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913872</v>
      </c>
      <c r="K130" s="221">
        <f>INDEX(Data[],MATCH($A130,Data[Dist],0),MATCH(K$5,Data[#Headers],0))</f>
        <v>1202586</v>
      </c>
      <c r="M130" s="59">
        <f>INDEX('Payment Total'!$A$7:$H$331,MATCH('Payment by Source'!$A130,'Payment Total'!$A$7:$A$331,0),5)-K130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9161548</v>
      </c>
      <c r="X130" s="136">
        <f t="shared" si="4"/>
        <v>916155</v>
      </c>
      <c r="Y130" s="136">
        <f t="shared" si="5"/>
        <v>9161550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218432</v>
      </c>
      <c r="K131" s="221">
        <f>INDEX(Data[],MATCH($A131,Data[Dist],0),MATCH(K$5,Data[#Headers],0))</f>
        <v>321083</v>
      </c>
      <c r="M131" s="59">
        <f>INDEX('Payment Total'!$A$7:$H$331,MATCH('Payment by Source'!$A131,'Payment Total'!$A$7:$A$331,0),5)-K131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2191064</v>
      </c>
      <c r="X131" s="136">
        <f t="shared" si="4"/>
        <v>219106</v>
      </c>
      <c r="Y131" s="136">
        <f t="shared" si="5"/>
        <v>2191060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410176</v>
      </c>
      <c r="K132" s="221">
        <f>INDEX(Data[],MATCH($A132,Data[Dist],0),MATCH(K$5,Data[#Headers],0))</f>
        <v>558403</v>
      </c>
      <c r="M132" s="59">
        <f>INDEX('Payment Total'!$A$7:$H$331,MATCH('Payment by Source'!$A132,'Payment Total'!$A$7:$A$331,0),5)-K132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4112115</v>
      </c>
      <c r="X132" s="136">
        <f t="shared" si="4"/>
        <v>411212</v>
      </c>
      <c r="Y132" s="136">
        <f t="shared" si="5"/>
        <v>4112120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224450</v>
      </c>
      <c r="K133" s="221">
        <f>INDEX(Data[],MATCH($A133,Data[Dist],0),MATCH(K$5,Data[#Headers],0))</f>
        <v>325907</v>
      </c>
      <c r="M133" s="59">
        <f>INDEX('Payment Total'!$A$7:$H$331,MATCH('Payment by Source'!$A133,'Payment Total'!$A$7:$A$331,0),5)-K133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2250409</v>
      </c>
      <c r="X133" s="136">
        <f t="shared" si="4"/>
        <v>225041</v>
      </c>
      <c r="Y133" s="136">
        <f t="shared" si="5"/>
        <v>2250410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310592</v>
      </c>
      <c r="K134" s="221">
        <f>INDEX(Data[],MATCH($A134,Data[Dist],0),MATCH(K$5,Data[#Headers],0))</f>
        <v>439051</v>
      </c>
      <c r="M134" s="59">
        <f>INDEX('Payment Total'!$A$7:$H$331,MATCH('Payment by Source'!$A134,'Payment Total'!$A$7:$A$331,0),5)-K134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3115613</v>
      </c>
      <c r="X134" s="136">
        <f t="shared" si="4"/>
        <v>311561</v>
      </c>
      <c r="Y134" s="136">
        <f t="shared" si="5"/>
        <v>3115610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162210</v>
      </c>
      <c r="K135" s="221">
        <f>INDEX(Data[],MATCH($A135,Data[Dist],0),MATCH(K$5,Data[#Headers],0))</f>
        <v>236399</v>
      </c>
      <c r="M135" s="59">
        <f>INDEX('Payment Total'!$A$7:$H$331,MATCH('Payment by Source'!$A135,'Payment Total'!$A$7:$A$331,0),5)-K135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1626773</v>
      </c>
      <c r="X135" s="136">
        <f t="shared" ref="X135:X198" si="7">ROUND(W135/10,0)</f>
        <v>162677</v>
      </c>
      <c r="Y135" s="136">
        <f t="shared" ref="Y135:Y198" si="8">X135*10</f>
        <v>1626770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60679</v>
      </c>
      <c r="K136" s="221">
        <f>INDEX(Data[],MATCH($A136,Data[Dist],0),MATCH(K$5,Data[#Headers],0))</f>
        <v>111757</v>
      </c>
      <c r="M136" s="59">
        <f>INDEX('Payment Total'!$A$7:$H$331,MATCH('Payment by Source'!$A136,'Payment Total'!$A$7:$A$331,0),5)-K136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609872</v>
      </c>
      <c r="X136" s="136">
        <f t="shared" si="7"/>
        <v>60987</v>
      </c>
      <c r="Y136" s="136">
        <f t="shared" si="8"/>
        <v>609870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710430</v>
      </c>
      <c r="K137" s="221">
        <f>INDEX(Data[],MATCH($A137,Data[Dist],0),MATCH(K$5,Data[#Headers],0))</f>
        <v>917938</v>
      </c>
      <c r="M137" s="59">
        <f>INDEX('Payment Total'!$A$7:$H$331,MATCH('Payment by Source'!$A137,'Payment Total'!$A$7:$A$331,0),5)-K137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7120830</v>
      </c>
      <c r="X137" s="136">
        <f t="shared" si="7"/>
        <v>712083</v>
      </c>
      <c r="Y137" s="136">
        <f t="shared" si="8"/>
        <v>7120830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773234</v>
      </c>
      <c r="K138" s="221">
        <f>INDEX(Data[],MATCH($A138,Data[Dist],0),MATCH(K$5,Data[#Headers],0))</f>
        <v>1035200</v>
      </c>
      <c r="M138" s="59">
        <f>INDEX('Payment Total'!$A$7:$H$331,MATCH('Payment by Source'!$A138,'Payment Total'!$A$7:$A$331,0),5)-K138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7752819</v>
      </c>
      <c r="X138" s="136">
        <f t="shared" si="7"/>
        <v>775282</v>
      </c>
      <c r="Y138" s="136">
        <f t="shared" si="8"/>
        <v>7752820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81014</v>
      </c>
      <c r="K139" s="221">
        <f>INDEX(Data[],MATCH($A139,Data[Dist],0),MATCH(K$5,Data[#Headers],0))</f>
        <v>159769</v>
      </c>
      <c r="M139" s="59">
        <f>INDEX('Payment Total'!$A$7:$H$331,MATCH('Payment by Source'!$A139,'Payment Total'!$A$7:$A$331,0),5)-K139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814686</v>
      </c>
      <c r="X139" s="136">
        <f t="shared" si="7"/>
        <v>81469</v>
      </c>
      <c r="Y139" s="136">
        <f t="shared" si="8"/>
        <v>814690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240266</v>
      </c>
      <c r="K140" s="221">
        <f>INDEX(Data[],MATCH($A140,Data[Dist],0),MATCH(K$5,Data[#Headers],0))</f>
        <v>389111</v>
      </c>
      <c r="M140" s="59">
        <f>INDEX('Payment Total'!$A$7:$H$331,MATCH('Payment by Source'!$A140,'Payment Total'!$A$7:$A$331,0),5)-K140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2412285</v>
      </c>
      <c r="X140" s="136">
        <f t="shared" si="7"/>
        <v>241229</v>
      </c>
      <c r="Y140" s="136">
        <f t="shared" si="8"/>
        <v>2412290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265284</v>
      </c>
      <c r="K141" s="221">
        <f>INDEX(Data[],MATCH($A141,Data[Dist],0),MATCH(K$5,Data[#Headers],0))</f>
        <v>395025</v>
      </c>
      <c r="M141" s="59">
        <f>INDEX('Payment Total'!$A$7:$H$331,MATCH('Payment by Source'!$A141,'Payment Total'!$A$7:$A$331,0),5)-K141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2661271</v>
      </c>
      <c r="X141" s="136">
        <f t="shared" si="7"/>
        <v>266127</v>
      </c>
      <c r="Y141" s="136">
        <f t="shared" si="8"/>
        <v>2661270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315675</v>
      </c>
      <c r="K142" s="221">
        <f>INDEX(Data[],MATCH($A142,Data[Dist],0),MATCH(K$5,Data[#Headers],0))</f>
        <v>432245</v>
      </c>
      <c r="M142" s="59">
        <f>INDEX('Payment Total'!$A$7:$H$331,MATCH('Payment by Source'!$A142,'Payment Total'!$A$7:$A$331,0),5)-K142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3165459</v>
      </c>
      <c r="X142" s="136">
        <f t="shared" si="7"/>
        <v>316546</v>
      </c>
      <c r="Y142" s="136">
        <f t="shared" si="8"/>
        <v>3165460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626034</v>
      </c>
      <c r="K143" s="221">
        <f>INDEX(Data[],MATCH($A143,Data[Dist],0),MATCH(K$5,Data[#Headers],0))</f>
        <v>858740</v>
      </c>
      <c r="M143" s="59">
        <f>INDEX('Payment Total'!$A$7:$H$331,MATCH('Payment by Source'!$A143,'Payment Total'!$A$7:$A$331,0),5)-K143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6277777</v>
      </c>
      <c r="X143" s="136">
        <f t="shared" si="7"/>
        <v>627778</v>
      </c>
      <c r="Y143" s="136">
        <f t="shared" si="8"/>
        <v>6277780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162431</v>
      </c>
      <c r="K144" s="221">
        <f>INDEX(Data[],MATCH($A144,Data[Dist],0),MATCH(K$5,Data[#Headers],0))</f>
        <v>245541</v>
      </c>
      <c r="M144" s="59">
        <f>INDEX('Payment Total'!$A$7:$H$331,MATCH('Payment by Source'!$A144,'Payment Total'!$A$7:$A$331,0),5)-K144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1630515</v>
      </c>
      <c r="X144" s="136">
        <f t="shared" si="7"/>
        <v>163052</v>
      </c>
      <c r="Y144" s="136">
        <f t="shared" si="8"/>
        <v>1630520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542993</v>
      </c>
      <c r="K145" s="221">
        <f>INDEX(Data[],MATCH($A145,Data[Dist],0),MATCH(K$5,Data[#Headers],0))</f>
        <v>699616</v>
      </c>
      <c r="M145" s="59">
        <f>INDEX('Payment Total'!$A$7:$H$331,MATCH('Payment by Source'!$A145,'Payment Total'!$A$7:$A$331,0),5)-K145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5441754</v>
      </c>
      <c r="X145" s="136">
        <f t="shared" si="7"/>
        <v>544175</v>
      </c>
      <c r="Y145" s="136">
        <f t="shared" si="8"/>
        <v>5441750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687415</v>
      </c>
      <c r="K146" s="221">
        <f>INDEX(Data[],MATCH($A146,Data[Dist],0),MATCH(K$5,Data[#Headers],0))</f>
        <v>946548</v>
      </c>
      <c r="M146" s="59">
        <f>INDEX('Payment Total'!$A$7:$H$331,MATCH('Payment by Source'!$A146,'Payment Total'!$A$7:$A$331,0),5)-K146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6892383</v>
      </c>
      <c r="X146" s="136">
        <f t="shared" si="7"/>
        <v>689238</v>
      </c>
      <c r="Y146" s="136">
        <f t="shared" si="8"/>
        <v>6892380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853615</v>
      </c>
      <c r="K147" s="221">
        <f>INDEX(Data[],MATCH($A147,Data[Dist],0),MATCH(K$5,Data[#Headers],0))</f>
        <v>1130026</v>
      </c>
      <c r="M147" s="59">
        <f>INDEX('Payment Total'!$A$7:$H$331,MATCH('Payment by Source'!$A147,'Payment Total'!$A$7:$A$331,0),5)-K147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8556739</v>
      </c>
      <c r="X147" s="136">
        <f t="shared" si="7"/>
        <v>855674</v>
      </c>
      <c r="Y147" s="136">
        <f t="shared" si="8"/>
        <v>8556740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2331196</v>
      </c>
      <c r="K148" s="221">
        <f>INDEX(Data[],MATCH($A148,Data[Dist],0),MATCH(K$5,Data[#Headers],0))</f>
        <v>2908799</v>
      </c>
      <c r="M148" s="59">
        <f>INDEX('Payment Total'!$A$7:$H$331,MATCH('Payment by Source'!$A148,'Payment Total'!$A$7:$A$331,0),5)-K148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23364109</v>
      </c>
      <c r="X148" s="136">
        <f t="shared" si="7"/>
        <v>2336411</v>
      </c>
      <c r="Y148" s="136">
        <f t="shared" si="8"/>
        <v>23364110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501646</v>
      </c>
      <c r="K149" s="221">
        <f>INDEX(Data[],MATCH($A149,Data[Dist],0),MATCH(K$5,Data[#Headers],0))</f>
        <v>679935</v>
      </c>
      <c r="M149" s="59">
        <f>INDEX('Payment Total'!$A$7:$H$331,MATCH('Payment by Source'!$A149,'Payment Total'!$A$7:$A$331,0),5)-K149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5028925</v>
      </c>
      <c r="X149" s="136">
        <f t="shared" si="7"/>
        <v>502893</v>
      </c>
      <c r="Y149" s="136">
        <f t="shared" si="8"/>
        <v>5028930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8085747</v>
      </c>
      <c r="K150" s="221">
        <f>INDEX(Data[],MATCH($A150,Data[Dist],0),MATCH(K$5,Data[#Headers],0))</f>
        <v>10593772</v>
      </c>
      <c r="M150" s="59">
        <f>INDEX('Payment Total'!$A$7:$H$331,MATCH('Payment by Source'!$A150,'Payment Total'!$A$7:$A$331,0),5)-K150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81078677</v>
      </c>
      <c r="X150" s="136">
        <f t="shared" si="7"/>
        <v>8107868</v>
      </c>
      <c r="Y150" s="136">
        <f t="shared" si="8"/>
        <v>81078680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568803</v>
      </c>
      <c r="K151" s="221">
        <f>INDEX(Data[],MATCH($A151,Data[Dist],0),MATCH(K$5,Data[#Headers],0))</f>
        <v>771518</v>
      </c>
      <c r="M151" s="59">
        <f>INDEX('Payment Total'!$A$7:$H$331,MATCH('Payment by Source'!$A151,'Payment Total'!$A$7:$A$331,0),5)-K151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5702718</v>
      </c>
      <c r="X151" s="136">
        <f t="shared" si="7"/>
        <v>570272</v>
      </c>
      <c r="Y151" s="136">
        <f t="shared" si="8"/>
        <v>5702720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317436</v>
      </c>
      <c r="K152" s="221">
        <f>INDEX(Data[],MATCH($A152,Data[Dist],0),MATCH(K$5,Data[#Headers],0))</f>
        <v>416940</v>
      </c>
      <c r="M152" s="59">
        <f>INDEX('Payment Total'!$A$7:$H$331,MATCH('Payment by Source'!$A152,'Payment Total'!$A$7:$A$331,0),5)-K152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3181732</v>
      </c>
      <c r="X152" s="136">
        <f t="shared" si="7"/>
        <v>318173</v>
      </c>
      <c r="Y152" s="136">
        <f t="shared" si="8"/>
        <v>3181730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309855</v>
      </c>
      <c r="K153" s="221">
        <f>INDEX(Data[],MATCH($A153,Data[Dist],0),MATCH(K$5,Data[#Headers],0))</f>
        <v>453306</v>
      </c>
      <c r="M153" s="59">
        <f>INDEX('Payment Total'!$A$7:$H$331,MATCH('Payment by Source'!$A153,'Payment Total'!$A$7:$A$331,0),5)-K153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3108805</v>
      </c>
      <c r="X153" s="136">
        <f t="shared" si="7"/>
        <v>310881</v>
      </c>
      <c r="Y153" s="136">
        <f t="shared" si="8"/>
        <v>3108810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267206</v>
      </c>
      <c r="K154" s="221">
        <f>INDEX(Data[],MATCH($A154,Data[Dist],0),MATCH(K$5,Data[#Headers],0))</f>
        <v>374892</v>
      </c>
      <c r="M154" s="59">
        <f>INDEX('Payment Total'!$A$7:$H$331,MATCH('Payment by Source'!$A154,'Payment Total'!$A$7:$A$331,0),5)-K154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2678803</v>
      </c>
      <c r="X154" s="136">
        <f t="shared" si="7"/>
        <v>267880</v>
      </c>
      <c r="Y154" s="136">
        <f t="shared" si="8"/>
        <v>2678800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636836</v>
      </c>
      <c r="K155" s="221">
        <f>INDEX(Data[],MATCH($A155,Data[Dist],0),MATCH(K$5,Data[#Headers],0))</f>
        <v>866936</v>
      </c>
      <c r="M155" s="59">
        <f>INDEX('Payment Total'!$A$7:$H$331,MATCH('Payment by Source'!$A155,'Payment Total'!$A$7:$A$331,0),5)-K155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6386597</v>
      </c>
      <c r="X155" s="136">
        <f t="shared" si="7"/>
        <v>638660</v>
      </c>
      <c r="Y155" s="136">
        <f t="shared" si="8"/>
        <v>6386600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540531</v>
      </c>
      <c r="K156" s="221">
        <f>INDEX(Data[],MATCH($A156,Data[Dist],0),MATCH(K$5,Data[#Headers],0))</f>
        <v>724049</v>
      </c>
      <c r="M156" s="59">
        <f>INDEX('Payment Total'!$A$7:$H$331,MATCH('Payment by Source'!$A156,'Payment Total'!$A$7:$A$331,0),5)-K156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5418526</v>
      </c>
      <c r="X156" s="136">
        <f t="shared" si="7"/>
        <v>541853</v>
      </c>
      <c r="Y156" s="136">
        <f t="shared" si="8"/>
        <v>5418530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4040502</v>
      </c>
      <c r="K157" s="221">
        <f>INDEX(Data[],MATCH($A157,Data[Dist],0),MATCH(K$5,Data[#Headers],0))</f>
        <v>5155245</v>
      </c>
      <c r="M157" s="59">
        <f>INDEX('Payment Total'!$A$7:$H$331,MATCH('Payment by Source'!$A157,'Payment Total'!$A$7:$A$331,0),5)-K157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40507441</v>
      </c>
      <c r="X157" s="136">
        <f t="shared" si="7"/>
        <v>4050744</v>
      </c>
      <c r="Y157" s="136">
        <f t="shared" si="8"/>
        <v>40507440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1444765</v>
      </c>
      <c r="K158" s="221">
        <f>INDEX(Data[],MATCH($A158,Data[Dist],0),MATCH(K$5,Data[#Headers],0))</f>
        <v>1777305</v>
      </c>
      <c r="M158" s="59">
        <f>INDEX('Payment Total'!$A$7:$H$331,MATCH('Payment by Source'!$A158,'Payment Total'!$A$7:$A$331,0),5)-K158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14474831</v>
      </c>
      <c r="X158" s="136">
        <f t="shared" si="7"/>
        <v>1447483</v>
      </c>
      <c r="Y158" s="136">
        <f t="shared" si="8"/>
        <v>14474830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159683</v>
      </c>
      <c r="K159" s="221">
        <f>INDEX(Data[],MATCH($A159,Data[Dist],0),MATCH(K$5,Data[#Headers],0))</f>
        <v>251642</v>
      </c>
      <c r="M159" s="59">
        <f>INDEX('Payment Total'!$A$7:$H$331,MATCH('Payment by Source'!$A159,'Payment Total'!$A$7:$A$331,0),5)-K159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1601892</v>
      </c>
      <c r="X159" s="136">
        <f t="shared" si="7"/>
        <v>160189</v>
      </c>
      <c r="Y159" s="136">
        <f t="shared" si="8"/>
        <v>1601890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276207</v>
      </c>
      <c r="K160" s="221">
        <f>INDEX(Data[],MATCH($A160,Data[Dist],0),MATCH(K$5,Data[#Headers],0))</f>
        <v>367365</v>
      </c>
      <c r="M160" s="59">
        <f>INDEX('Payment Total'!$A$7:$H$331,MATCH('Payment by Source'!$A160,'Payment Total'!$A$7:$A$331,0),5)-K160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2769069</v>
      </c>
      <c r="X160" s="136">
        <f t="shared" si="7"/>
        <v>276907</v>
      </c>
      <c r="Y160" s="136">
        <f t="shared" si="8"/>
        <v>2769070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1178395</v>
      </c>
      <c r="K161" s="221">
        <f>INDEX(Data[],MATCH($A161,Data[Dist],0),MATCH(K$5,Data[#Headers],0))</f>
        <v>1490891</v>
      </c>
      <c r="M161" s="59">
        <f>INDEX('Payment Total'!$A$7:$H$331,MATCH('Payment by Source'!$A161,'Payment Total'!$A$7:$A$331,0),5)-K161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11810096</v>
      </c>
      <c r="X161" s="136">
        <f t="shared" si="7"/>
        <v>1181010</v>
      </c>
      <c r="Y161" s="136">
        <f t="shared" si="8"/>
        <v>11810100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287464</v>
      </c>
      <c r="K162" s="221">
        <f>INDEX(Data[],MATCH($A162,Data[Dist],0),MATCH(K$5,Data[#Headers],0))</f>
        <v>399147</v>
      </c>
      <c r="M162" s="59">
        <f>INDEX('Payment Total'!$A$7:$H$331,MATCH('Payment by Source'!$A162,'Payment Total'!$A$7:$A$331,0),5)-K162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2883035</v>
      </c>
      <c r="X162" s="136">
        <f t="shared" si="7"/>
        <v>288304</v>
      </c>
      <c r="Y162" s="136">
        <f t="shared" si="8"/>
        <v>2883040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217719</v>
      </c>
      <c r="K163" s="221">
        <f>INDEX(Data[],MATCH($A163,Data[Dist],0),MATCH(K$5,Data[#Headers],0))</f>
        <v>289389</v>
      </c>
      <c r="M163" s="59">
        <f>INDEX('Payment Total'!$A$7:$H$331,MATCH('Payment by Source'!$A163,'Payment Total'!$A$7:$A$331,0),5)-K163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2181602</v>
      </c>
      <c r="X163" s="136">
        <f t="shared" si="7"/>
        <v>218160</v>
      </c>
      <c r="Y163" s="136">
        <f t="shared" si="8"/>
        <v>2181600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172169</v>
      </c>
      <c r="K164" s="221">
        <f>INDEX(Data[],MATCH($A164,Data[Dist],0),MATCH(K$5,Data[#Headers],0))</f>
        <v>243365</v>
      </c>
      <c r="M164" s="59">
        <f>INDEX('Payment Total'!$A$7:$H$331,MATCH('Payment by Source'!$A164,'Payment Total'!$A$7:$A$331,0),5)-K164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1726486</v>
      </c>
      <c r="X164" s="136">
        <f t="shared" si="7"/>
        <v>172649</v>
      </c>
      <c r="Y164" s="136">
        <f t="shared" si="8"/>
        <v>1726490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337479</v>
      </c>
      <c r="K165" s="221">
        <f>INDEX(Data[],MATCH($A165,Data[Dist],0),MATCH(K$5,Data[#Headers],0))</f>
        <v>459581</v>
      </c>
      <c r="M165" s="59">
        <f>INDEX('Payment Total'!$A$7:$H$331,MATCH('Payment by Source'!$A165,'Payment Total'!$A$7:$A$331,0),5)-K165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3383940</v>
      </c>
      <c r="X165" s="136">
        <f t="shared" si="7"/>
        <v>338394</v>
      </c>
      <c r="Y165" s="136">
        <f t="shared" si="8"/>
        <v>3383940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228743</v>
      </c>
      <c r="K166" s="221">
        <f>INDEX(Data[],MATCH($A166,Data[Dist],0),MATCH(K$5,Data[#Headers],0))</f>
        <v>348611</v>
      </c>
      <c r="M166" s="59">
        <f>INDEX('Payment Total'!$A$7:$H$331,MATCH('Payment by Source'!$A166,'Payment Total'!$A$7:$A$331,0),5)-K166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2408174</v>
      </c>
      <c r="X166" s="136">
        <f t="shared" si="7"/>
        <v>240817</v>
      </c>
      <c r="Y166" s="136">
        <f t="shared" si="8"/>
        <v>2408170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1198399</v>
      </c>
      <c r="K167" s="221">
        <f>INDEX(Data[],MATCH($A167,Data[Dist],0),MATCH(K$5,Data[#Headers],0))</f>
        <v>1620406</v>
      </c>
      <c r="M167" s="59">
        <f>INDEX('Payment Total'!$A$7:$H$331,MATCH('Payment by Source'!$A167,'Payment Total'!$A$7:$A$331,0),5)-K167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12016723</v>
      </c>
      <c r="X167" s="136">
        <f t="shared" si="7"/>
        <v>1201672</v>
      </c>
      <c r="Y167" s="136">
        <f t="shared" si="8"/>
        <v>12016720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272387</v>
      </c>
      <c r="K168" s="221">
        <f>INDEX(Data[],MATCH($A168,Data[Dist],0),MATCH(K$5,Data[#Headers],0))</f>
        <v>375599</v>
      </c>
      <c r="M168" s="59">
        <f>INDEX('Payment Total'!$A$7:$H$331,MATCH('Payment by Source'!$A168,'Payment Total'!$A$7:$A$331,0),5)-K168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2730771</v>
      </c>
      <c r="X168" s="136">
        <f t="shared" si="7"/>
        <v>273077</v>
      </c>
      <c r="Y168" s="136">
        <f t="shared" si="8"/>
        <v>2730770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1178169</v>
      </c>
      <c r="K169" s="221">
        <f>INDEX(Data[],MATCH($A169,Data[Dist],0),MATCH(K$5,Data[#Headers],0))</f>
        <v>1640085</v>
      </c>
      <c r="M169" s="59">
        <f>INDEX('Payment Total'!$A$7:$H$331,MATCH('Payment by Source'!$A169,'Payment Total'!$A$7:$A$331,0),5)-K169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11821471</v>
      </c>
      <c r="X169" s="136">
        <f t="shared" si="7"/>
        <v>1182147</v>
      </c>
      <c r="Y169" s="136">
        <f t="shared" si="8"/>
        <v>11821470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383010</v>
      </c>
      <c r="K170" s="221">
        <f>INDEX(Data[],MATCH($A170,Data[Dist],0),MATCH(K$5,Data[#Headers],0))</f>
        <v>553588</v>
      </c>
      <c r="M170" s="59">
        <f>INDEX('Payment Total'!$A$7:$H$331,MATCH('Payment by Source'!$A170,'Payment Total'!$A$7:$A$331,0),5)-K170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3840795</v>
      </c>
      <c r="X170" s="136">
        <f t="shared" si="7"/>
        <v>384080</v>
      </c>
      <c r="Y170" s="136">
        <f t="shared" si="8"/>
        <v>3840800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4733093</v>
      </c>
      <c r="K171" s="221">
        <f>INDEX(Data[],MATCH($A171,Data[Dist],0),MATCH(K$5,Data[#Headers],0))</f>
        <v>6001843</v>
      </c>
      <c r="M171" s="59">
        <f>INDEX('Payment Total'!$A$7:$H$331,MATCH('Payment by Source'!$A171,'Payment Total'!$A$7:$A$331,0),5)-K171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47444847</v>
      </c>
      <c r="X171" s="136">
        <f t="shared" si="7"/>
        <v>4744485</v>
      </c>
      <c r="Y171" s="136">
        <f t="shared" si="8"/>
        <v>47444850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454458</v>
      </c>
      <c r="K172" s="221">
        <f>INDEX(Data[],MATCH($A172,Data[Dist],0),MATCH(K$5,Data[#Headers],0))</f>
        <v>611342</v>
      </c>
      <c r="M172" s="59">
        <f>INDEX('Payment Total'!$A$7:$H$331,MATCH('Payment by Source'!$A172,'Payment Total'!$A$7:$A$331,0),5)-K172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4608798</v>
      </c>
      <c r="X172" s="136">
        <f t="shared" si="7"/>
        <v>460880</v>
      </c>
      <c r="Y172" s="136">
        <f t="shared" si="8"/>
        <v>4608800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346787</v>
      </c>
      <c r="K173" s="221">
        <f>INDEX(Data[],MATCH($A173,Data[Dist],0),MATCH(K$5,Data[#Headers],0))</f>
        <v>474999</v>
      </c>
      <c r="M173" s="59">
        <f>INDEX('Payment Total'!$A$7:$H$331,MATCH('Payment by Source'!$A173,'Payment Total'!$A$7:$A$331,0),5)-K173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3476779</v>
      </c>
      <c r="X173" s="136">
        <f t="shared" si="7"/>
        <v>347678</v>
      </c>
      <c r="Y173" s="136">
        <f t="shared" si="8"/>
        <v>3476780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134398</v>
      </c>
      <c r="K174" s="221">
        <f>INDEX(Data[],MATCH($A174,Data[Dist],0),MATCH(K$5,Data[#Headers],0))</f>
        <v>225860</v>
      </c>
      <c r="M174" s="59">
        <f>INDEX('Payment Total'!$A$7:$H$331,MATCH('Payment by Source'!$A174,'Payment Total'!$A$7:$A$331,0),5)-K174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1348546</v>
      </c>
      <c r="X174" s="136">
        <f t="shared" si="7"/>
        <v>134855</v>
      </c>
      <c r="Y174" s="136">
        <f t="shared" si="8"/>
        <v>1348550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388794</v>
      </c>
      <c r="K175" s="221">
        <f>INDEX(Data[],MATCH($A175,Data[Dist],0),MATCH(K$5,Data[#Headers],0))</f>
        <v>532668</v>
      </c>
      <c r="M175" s="59">
        <f>INDEX('Payment Total'!$A$7:$H$331,MATCH('Payment by Source'!$A175,'Payment Total'!$A$7:$A$331,0),5)-K175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3898099</v>
      </c>
      <c r="X175" s="136">
        <f t="shared" si="7"/>
        <v>389810</v>
      </c>
      <c r="Y175" s="136">
        <f t="shared" si="8"/>
        <v>3898100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211911</v>
      </c>
      <c r="K176" s="221">
        <f>INDEX(Data[],MATCH($A176,Data[Dist],0),MATCH(K$5,Data[#Headers],0))</f>
        <v>321797</v>
      </c>
      <c r="M176" s="59">
        <f>INDEX('Payment Total'!$A$7:$H$331,MATCH('Payment by Source'!$A176,'Payment Total'!$A$7:$A$331,0),5)-K176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2125562</v>
      </c>
      <c r="X176" s="136">
        <f t="shared" si="7"/>
        <v>212556</v>
      </c>
      <c r="Y176" s="136">
        <f t="shared" si="8"/>
        <v>2125560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415260</v>
      </c>
      <c r="K177" s="221">
        <f>INDEX(Data[],MATCH($A177,Data[Dist],0),MATCH(K$5,Data[#Headers],0))</f>
        <v>541198</v>
      </c>
      <c r="M177" s="59">
        <f>INDEX('Payment Total'!$A$7:$H$331,MATCH('Payment by Source'!$A177,'Payment Total'!$A$7:$A$331,0),5)-K177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4162030</v>
      </c>
      <c r="X177" s="136">
        <f t="shared" si="7"/>
        <v>416203</v>
      </c>
      <c r="Y177" s="136">
        <f t="shared" si="8"/>
        <v>4162030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261375</v>
      </c>
      <c r="K178" s="221">
        <f>INDEX(Data[],MATCH($A178,Data[Dist],0),MATCH(K$5,Data[#Headers],0))</f>
        <v>380912</v>
      </c>
      <c r="M178" s="59">
        <f>INDEX('Payment Total'!$A$7:$H$331,MATCH('Payment by Source'!$A178,'Payment Total'!$A$7:$A$331,0),5)-K178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2622120</v>
      </c>
      <c r="X178" s="136">
        <f t="shared" si="7"/>
        <v>262212</v>
      </c>
      <c r="Y178" s="136">
        <f t="shared" si="8"/>
        <v>2622120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284925</v>
      </c>
      <c r="K179" s="221">
        <f>INDEX(Data[],MATCH($A179,Data[Dist],0),MATCH(K$5,Data[#Headers],0))</f>
        <v>429912</v>
      </c>
      <c r="M179" s="59">
        <f>INDEX('Payment Total'!$A$7:$H$331,MATCH('Payment by Source'!$A179,'Payment Total'!$A$7:$A$331,0),5)-K179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2859294</v>
      </c>
      <c r="X179" s="136">
        <f t="shared" si="7"/>
        <v>285929</v>
      </c>
      <c r="Y179" s="136">
        <f t="shared" si="8"/>
        <v>2859290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218609</v>
      </c>
      <c r="K180" s="221">
        <f>INDEX(Data[],MATCH($A180,Data[Dist],0),MATCH(K$5,Data[#Headers],0))</f>
        <v>341577</v>
      </c>
      <c r="M180" s="59">
        <f>INDEX('Payment Total'!$A$7:$H$331,MATCH('Payment by Source'!$A180,'Payment Total'!$A$7:$A$331,0),5)-K180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2194601</v>
      </c>
      <c r="X180" s="136">
        <f t="shared" si="7"/>
        <v>219460</v>
      </c>
      <c r="Y180" s="136">
        <f t="shared" si="8"/>
        <v>2194600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856274</v>
      </c>
      <c r="K181" s="221">
        <f>INDEX(Data[],MATCH($A181,Data[Dist],0),MATCH(K$5,Data[#Headers],0))</f>
        <v>1131748</v>
      </c>
      <c r="M181" s="59">
        <f>INDEX('Payment Total'!$A$7:$H$331,MATCH('Payment by Source'!$A181,'Payment Total'!$A$7:$A$331,0),5)-K181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8581009</v>
      </c>
      <c r="X181" s="136">
        <f t="shared" si="7"/>
        <v>858101</v>
      </c>
      <c r="Y181" s="136">
        <f t="shared" si="8"/>
        <v>8581010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298772</v>
      </c>
      <c r="K182" s="221">
        <f>INDEX(Data[],MATCH($A182,Data[Dist],0),MATCH(K$5,Data[#Headers],0))</f>
        <v>442776</v>
      </c>
      <c r="M182" s="59">
        <f>INDEX('Payment Total'!$A$7:$H$331,MATCH('Payment by Source'!$A182,'Payment Total'!$A$7:$A$331,0),5)-K182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2997932</v>
      </c>
      <c r="X182" s="136">
        <f t="shared" si="7"/>
        <v>299793</v>
      </c>
      <c r="Y182" s="136">
        <f t="shared" si="8"/>
        <v>2997930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135500</v>
      </c>
      <c r="K183" s="221">
        <f>INDEX(Data[],MATCH($A183,Data[Dist],0),MATCH(K$5,Data[#Headers],0))</f>
        <v>248797</v>
      </c>
      <c r="M183" s="59">
        <f>INDEX('Payment Total'!$A$7:$H$331,MATCH('Payment by Source'!$A183,'Payment Total'!$A$7:$A$331,0),5)-K183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1361771</v>
      </c>
      <c r="X183" s="136">
        <f t="shared" si="7"/>
        <v>136177</v>
      </c>
      <c r="Y183" s="136">
        <f t="shared" si="8"/>
        <v>1361770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1232515</v>
      </c>
      <c r="K184" s="221">
        <f>INDEX(Data[],MATCH($A184,Data[Dist],0),MATCH(K$5,Data[#Headers],0))</f>
        <v>1579315</v>
      </c>
      <c r="M184" s="59">
        <f>INDEX('Payment Total'!$A$7:$H$331,MATCH('Payment by Source'!$A184,'Payment Total'!$A$7:$A$331,0),5)-K184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12351100</v>
      </c>
      <c r="X184" s="136">
        <f t="shared" si="7"/>
        <v>1235110</v>
      </c>
      <c r="Y184" s="136">
        <f t="shared" si="8"/>
        <v>12351100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4224035</v>
      </c>
      <c r="K185" s="221">
        <f>INDEX(Data[],MATCH($A185,Data[Dist],0),MATCH(K$5,Data[#Headers],0))</f>
        <v>5186053</v>
      </c>
      <c r="M185" s="59">
        <f>INDEX('Payment Total'!$A$7:$H$331,MATCH('Payment by Source'!$A185,'Payment Total'!$A$7:$A$331,0),5)-K185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42322143</v>
      </c>
      <c r="X185" s="136">
        <f t="shared" si="7"/>
        <v>4232214</v>
      </c>
      <c r="Y185" s="136">
        <f t="shared" si="8"/>
        <v>42322140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268723</v>
      </c>
      <c r="K186" s="221">
        <f>INDEX(Data[],MATCH($A186,Data[Dist],0),MATCH(K$5,Data[#Headers],0))</f>
        <v>375596</v>
      </c>
      <c r="M186" s="59">
        <f>INDEX('Payment Total'!$A$7:$H$331,MATCH('Payment by Source'!$A186,'Payment Total'!$A$7:$A$331,0),5)-K186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2694444</v>
      </c>
      <c r="X186" s="136">
        <f t="shared" si="7"/>
        <v>269444</v>
      </c>
      <c r="Y186" s="136">
        <f t="shared" si="8"/>
        <v>2694440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2089345</v>
      </c>
      <c r="K187" s="221">
        <f>INDEX(Data[],MATCH($A187,Data[Dist],0),MATCH(K$5,Data[#Headers],0))</f>
        <v>2726858</v>
      </c>
      <c r="M187" s="59">
        <f>INDEX('Payment Total'!$A$7:$H$331,MATCH('Payment by Source'!$A187,'Payment Total'!$A$7:$A$331,0),5)-K187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20943305</v>
      </c>
      <c r="X187" s="136">
        <f t="shared" si="7"/>
        <v>2094331</v>
      </c>
      <c r="Y187" s="136">
        <f t="shared" si="8"/>
        <v>20943310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812790</v>
      </c>
      <c r="K188" s="221">
        <f>INDEX(Data[],MATCH($A188,Data[Dist],0),MATCH(K$5,Data[#Headers],0))</f>
        <v>1131262</v>
      </c>
      <c r="M188" s="59">
        <f>INDEX('Payment Total'!$A$7:$H$331,MATCH('Payment by Source'!$A188,'Payment Total'!$A$7:$A$331,0),5)-K188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8151167</v>
      </c>
      <c r="X188" s="136">
        <f t="shared" si="7"/>
        <v>815117</v>
      </c>
      <c r="Y188" s="136">
        <f t="shared" si="8"/>
        <v>8151170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498002</v>
      </c>
      <c r="K189" s="221">
        <f>INDEX(Data[],MATCH($A189,Data[Dist],0),MATCH(K$5,Data[#Headers],0))</f>
        <v>657429</v>
      </c>
      <c r="M189" s="59">
        <f>INDEX('Payment Total'!$A$7:$H$331,MATCH('Payment by Source'!$A189,'Payment Total'!$A$7:$A$331,0),5)-K189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4993251</v>
      </c>
      <c r="X189" s="136">
        <f t="shared" si="7"/>
        <v>499325</v>
      </c>
      <c r="Y189" s="136">
        <f t="shared" si="8"/>
        <v>4993250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203579</v>
      </c>
      <c r="K190" s="221">
        <f>INDEX(Data[],MATCH($A190,Data[Dist],0),MATCH(K$5,Data[#Headers],0))</f>
        <v>279393</v>
      </c>
      <c r="M190" s="59">
        <f>INDEX('Payment Total'!$A$7:$H$331,MATCH('Payment by Source'!$A190,'Payment Total'!$A$7:$A$331,0),5)-K190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2040152</v>
      </c>
      <c r="X190" s="136">
        <f t="shared" si="7"/>
        <v>204015</v>
      </c>
      <c r="Y190" s="136">
        <f t="shared" si="8"/>
        <v>2040150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269576</v>
      </c>
      <c r="K191" s="221">
        <f>INDEX(Data[],MATCH($A191,Data[Dist],0),MATCH(K$5,Data[#Headers],0))</f>
        <v>369832</v>
      </c>
      <c r="M191" s="59">
        <f>INDEX('Payment Total'!$A$7:$H$331,MATCH('Payment by Source'!$A191,'Payment Total'!$A$7:$A$331,0),5)-K191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2703274</v>
      </c>
      <c r="X191" s="136">
        <f t="shared" si="7"/>
        <v>270327</v>
      </c>
      <c r="Y191" s="136">
        <f t="shared" si="8"/>
        <v>2703270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621170</v>
      </c>
      <c r="K192" s="221">
        <f>INDEX(Data[],MATCH($A192,Data[Dist],0),MATCH(K$5,Data[#Headers],0))</f>
        <v>881686</v>
      </c>
      <c r="M192" s="59">
        <f>INDEX('Payment Total'!$A$7:$H$331,MATCH('Payment by Source'!$A192,'Payment Total'!$A$7:$A$331,0),5)-K192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6229255</v>
      </c>
      <c r="X192" s="136">
        <f t="shared" si="7"/>
        <v>622926</v>
      </c>
      <c r="Y192" s="136">
        <f t="shared" si="8"/>
        <v>6229260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433048</v>
      </c>
      <c r="K193" s="221">
        <f>INDEX(Data[],MATCH($A193,Data[Dist],0),MATCH(K$5,Data[#Headers],0))</f>
        <v>583823</v>
      </c>
      <c r="M193" s="59">
        <f>INDEX('Payment Total'!$A$7:$H$331,MATCH('Payment by Source'!$A193,'Payment Total'!$A$7:$A$331,0),5)-K193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4341621</v>
      </c>
      <c r="X193" s="136">
        <f t="shared" si="7"/>
        <v>434162</v>
      </c>
      <c r="Y193" s="136">
        <f t="shared" si="8"/>
        <v>4341620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503750</v>
      </c>
      <c r="K194" s="221">
        <f>INDEX(Data[],MATCH($A194,Data[Dist],0),MATCH(K$5,Data[#Headers],0))</f>
        <v>672039</v>
      </c>
      <c r="M194" s="59">
        <f>INDEX('Payment Total'!$A$7:$H$331,MATCH('Payment by Source'!$A194,'Payment Total'!$A$7:$A$331,0),5)-K194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5049597</v>
      </c>
      <c r="X194" s="136">
        <f t="shared" si="7"/>
        <v>504960</v>
      </c>
      <c r="Y194" s="136">
        <f t="shared" si="8"/>
        <v>5049600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116190</v>
      </c>
      <c r="K195" s="221">
        <f>INDEX(Data[],MATCH($A195,Data[Dist],0),MATCH(K$5,Data[#Headers],0))</f>
        <v>218079</v>
      </c>
      <c r="M195" s="59">
        <f>INDEX('Payment Total'!$A$7:$H$331,MATCH('Payment by Source'!$A195,'Payment Total'!$A$7:$A$331,0),5)-K195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1168806</v>
      </c>
      <c r="X195" s="136">
        <f t="shared" si="7"/>
        <v>116881</v>
      </c>
      <c r="Y195" s="136">
        <f t="shared" si="8"/>
        <v>1168810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577935</v>
      </c>
      <c r="K196" s="221">
        <f>INDEX(Data[],MATCH($A196,Data[Dist],0),MATCH(K$5,Data[#Headers],0))</f>
        <v>781713</v>
      </c>
      <c r="M196" s="59">
        <f>INDEX('Payment Total'!$A$7:$H$331,MATCH('Payment by Source'!$A196,'Payment Total'!$A$7:$A$331,0),5)-K196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5794053</v>
      </c>
      <c r="X196" s="136">
        <f t="shared" si="7"/>
        <v>579405</v>
      </c>
      <c r="Y196" s="136">
        <f t="shared" si="8"/>
        <v>5794050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182678</v>
      </c>
      <c r="K197" s="221">
        <f>INDEX(Data[],MATCH($A197,Data[Dist],0),MATCH(K$5,Data[#Headers],0))</f>
        <v>262292</v>
      </c>
      <c r="M197" s="59">
        <f>INDEX('Payment Total'!$A$7:$H$331,MATCH('Payment by Source'!$A197,'Payment Total'!$A$7:$A$331,0),5)-K197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1831405</v>
      </c>
      <c r="X197" s="136">
        <f t="shared" si="7"/>
        <v>183141</v>
      </c>
      <c r="Y197" s="136">
        <f t="shared" si="8"/>
        <v>1831410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134948</v>
      </c>
      <c r="K198" s="221">
        <f>INDEX(Data[],MATCH($A198,Data[Dist],0),MATCH(K$5,Data[#Headers],0))</f>
        <v>203812</v>
      </c>
      <c r="M198" s="59">
        <f>INDEX('Payment Total'!$A$7:$H$331,MATCH('Payment by Source'!$A198,'Payment Total'!$A$7:$A$331,0),5)-K198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1352603</v>
      </c>
      <c r="X198" s="136">
        <f t="shared" si="7"/>
        <v>135260</v>
      </c>
      <c r="Y198" s="136">
        <f t="shared" si="8"/>
        <v>1352600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131931</v>
      </c>
      <c r="K199" s="221">
        <f>INDEX(Data[],MATCH($A199,Data[Dist],0),MATCH(K$5,Data[#Headers],0))</f>
        <v>176016</v>
      </c>
      <c r="M199" s="59">
        <f>INDEX('Payment Total'!$A$7:$H$331,MATCH('Payment by Source'!$A199,'Payment Total'!$A$7:$A$331,0),5)-K199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1322217</v>
      </c>
      <c r="X199" s="136">
        <f t="shared" ref="X199:X262" si="10">ROUND(W199/10,0)</f>
        <v>132222</v>
      </c>
      <c r="Y199" s="136">
        <f t="shared" ref="Y199:Y262" si="11">X199*10</f>
        <v>1322220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124583</v>
      </c>
      <c r="K200" s="221">
        <f>INDEX(Data[],MATCH($A200,Data[Dist],0),MATCH(K$5,Data[#Headers],0))</f>
        <v>176125</v>
      </c>
      <c r="M200" s="59">
        <f>INDEX('Payment Total'!$A$7:$H$331,MATCH('Payment by Source'!$A200,'Payment Total'!$A$7:$A$331,0),5)-K200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1248933</v>
      </c>
      <c r="X200" s="136">
        <f t="shared" si="10"/>
        <v>124893</v>
      </c>
      <c r="Y200" s="136">
        <f t="shared" si="11"/>
        <v>1248930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311832</v>
      </c>
      <c r="K201" s="221">
        <f>INDEX(Data[],MATCH($A201,Data[Dist],0),MATCH(K$5,Data[#Headers],0))</f>
        <v>436855</v>
      </c>
      <c r="M201" s="59">
        <f>INDEX('Payment Total'!$A$7:$H$331,MATCH('Payment by Source'!$A201,'Payment Total'!$A$7:$A$331,0),5)-K201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3136216</v>
      </c>
      <c r="X201" s="136">
        <f t="shared" si="10"/>
        <v>313622</v>
      </c>
      <c r="Y201" s="136">
        <f t="shared" si="11"/>
        <v>3136220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1149166</v>
      </c>
      <c r="K202" s="221">
        <f>INDEX(Data[],MATCH($A202,Data[Dist],0),MATCH(K$5,Data[#Headers],0))</f>
        <v>1464216</v>
      </c>
      <c r="M202" s="59">
        <f>INDEX('Payment Total'!$A$7:$H$331,MATCH('Payment by Source'!$A202,'Payment Total'!$A$7:$A$331,0),5)-K202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11518382</v>
      </c>
      <c r="X202" s="136">
        <f t="shared" si="10"/>
        <v>1151838</v>
      </c>
      <c r="Y202" s="136">
        <f t="shared" si="11"/>
        <v>11518380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664267</v>
      </c>
      <c r="K203" s="221">
        <f>INDEX(Data[],MATCH($A203,Data[Dist],0),MATCH(K$5,Data[#Headers],0))</f>
        <v>865600</v>
      </c>
      <c r="M203" s="59">
        <f>INDEX('Payment Total'!$A$7:$H$331,MATCH('Payment by Source'!$A203,'Payment Total'!$A$7:$A$331,0),5)-K203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6659088</v>
      </c>
      <c r="X203" s="136">
        <f t="shared" si="10"/>
        <v>665909</v>
      </c>
      <c r="Y203" s="136">
        <f t="shared" si="11"/>
        <v>6659090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158441</v>
      </c>
      <c r="K204" s="221">
        <f>INDEX(Data[],MATCH($A204,Data[Dist],0),MATCH(K$5,Data[#Headers],0))</f>
        <v>215973</v>
      </c>
      <c r="M204" s="59">
        <f>INDEX('Payment Total'!$A$7:$H$331,MATCH('Payment by Source'!$A204,'Payment Total'!$A$7:$A$331,0),5)-K204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1587749</v>
      </c>
      <c r="X204" s="136">
        <f t="shared" si="10"/>
        <v>158775</v>
      </c>
      <c r="Y204" s="136">
        <f t="shared" si="11"/>
        <v>1587750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2930209</v>
      </c>
      <c r="K205" s="221">
        <f>INDEX(Data[],MATCH($A205,Data[Dist],0),MATCH(K$5,Data[#Headers],0))</f>
        <v>3744461</v>
      </c>
      <c r="M205" s="59">
        <f>INDEX('Payment Total'!$A$7:$H$331,MATCH('Payment by Source'!$A205,'Payment Total'!$A$7:$A$331,0),5)-K205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29367698</v>
      </c>
      <c r="X205" s="136">
        <f t="shared" si="10"/>
        <v>2936770</v>
      </c>
      <c r="Y205" s="136">
        <f t="shared" si="11"/>
        <v>29367700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322434</v>
      </c>
      <c r="K206" s="221">
        <f>INDEX(Data[],MATCH($A206,Data[Dist],0),MATCH(K$5,Data[#Headers],0))</f>
        <v>441282</v>
      </c>
      <c r="M206" s="59">
        <f>INDEX('Payment Total'!$A$7:$H$331,MATCH('Payment by Source'!$A206,'Payment Total'!$A$7:$A$331,0),5)-K206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3233054</v>
      </c>
      <c r="X206" s="136">
        <f t="shared" si="10"/>
        <v>323305</v>
      </c>
      <c r="Y206" s="136">
        <f t="shared" si="11"/>
        <v>3233050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848195</v>
      </c>
      <c r="K207" s="221">
        <f>INDEX(Data[],MATCH($A207,Data[Dist],0),MATCH(K$5,Data[#Headers],0))</f>
        <v>1116371</v>
      </c>
      <c r="M207" s="59">
        <f>INDEX('Payment Total'!$A$7:$H$331,MATCH('Payment by Source'!$A207,'Payment Total'!$A$7:$A$331,0),5)-K207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8503227</v>
      </c>
      <c r="X207" s="136">
        <f t="shared" si="10"/>
        <v>850323</v>
      </c>
      <c r="Y207" s="136">
        <f t="shared" si="11"/>
        <v>8503230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205993</v>
      </c>
      <c r="K208" s="221">
        <f>INDEX(Data[],MATCH($A208,Data[Dist],0),MATCH(K$5,Data[#Headers],0))</f>
        <v>315510</v>
      </c>
      <c r="M208" s="59">
        <f>INDEX('Payment Total'!$A$7:$H$331,MATCH('Payment by Source'!$A208,'Payment Total'!$A$7:$A$331,0),5)-K208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2066794</v>
      </c>
      <c r="X208" s="136">
        <f t="shared" si="10"/>
        <v>206679</v>
      </c>
      <c r="Y208" s="136">
        <f t="shared" si="11"/>
        <v>2066790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515690</v>
      </c>
      <c r="K209" s="221">
        <f>INDEX(Data[],MATCH($A209,Data[Dist],0),MATCH(K$5,Data[#Headers],0))</f>
        <v>725440</v>
      </c>
      <c r="M209" s="59">
        <f>INDEX('Payment Total'!$A$7:$H$331,MATCH('Payment by Source'!$A209,'Payment Total'!$A$7:$A$331,0),5)-K209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5172002</v>
      </c>
      <c r="X209" s="136">
        <f t="shared" si="10"/>
        <v>517200</v>
      </c>
      <c r="Y209" s="136">
        <f t="shared" si="11"/>
        <v>5172000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392840</v>
      </c>
      <c r="K210" s="221">
        <f>INDEX(Data[],MATCH($A210,Data[Dist],0),MATCH(K$5,Data[#Headers],0))</f>
        <v>497949</v>
      </c>
      <c r="M210" s="59">
        <f>INDEX('Payment Total'!$A$7:$H$331,MATCH('Payment by Source'!$A210,'Payment Total'!$A$7:$A$331,0),5)-K210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3936683</v>
      </c>
      <c r="X210" s="136">
        <f t="shared" si="10"/>
        <v>393668</v>
      </c>
      <c r="Y210" s="136">
        <f t="shared" si="11"/>
        <v>3936680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2002969</v>
      </c>
      <c r="K211" s="221">
        <f>INDEX(Data[],MATCH($A211,Data[Dist],0),MATCH(K$5,Data[#Headers],0))</f>
        <v>2491674</v>
      </c>
      <c r="M211" s="59">
        <f>INDEX('Payment Total'!$A$7:$H$331,MATCH('Payment by Source'!$A211,'Payment Total'!$A$7:$A$331,0),5)-K211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20072925</v>
      </c>
      <c r="X211" s="136">
        <f t="shared" si="10"/>
        <v>2007293</v>
      </c>
      <c r="Y211" s="136">
        <f t="shared" si="11"/>
        <v>20072930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408800</v>
      </c>
      <c r="K212" s="221">
        <f>INDEX(Data[],MATCH($A212,Data[Dist],0),MATCH(K$5,Data[#Headers],0))</f>
        <v>568947</v>
      </c>
      <c r="M212" s="59">
        <f>INDEX('Payment Total'!$A$7:$H$331,MATCH('Payment by Source'!$A212,'Payment Total'!$A$7:$A$331,0),5)-K212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4099641</v>
      </c>
      <c r="X212" s="136">
        <f t="shared" si="10"/>
        <v>409964</v>
      </c>
      <c r="Y212" s="136">
        <f t="shared" si="11"/>
        <v>4099640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275010</v>
      </c>
      <c r="K213" s="221">
        <f>INDEX(Data[],MATCH($A213,Data[Dist],0),MATCH(K$5,Data[#Headers],0))</f>
        <v>402373</v>
      </c>
      <c r="M213" s="59">
        <f>INDEX('Payment Total'!$A$7:$H$331,MATCH('Payment by Source'!$A213,'Payment Total'!$A$7:$A$331,0),5)-K213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2757574</v>
      </c>
      <c r="X213" s="136">
        <f t="shared" si="10"/>
        <v>275757</v>
      </c>
      <c r="Y213" s="136">
        <f t="shared" si="11"/>
        <v>2757570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696685</v>
      </c>
      <c r="K214" s="221">
        <f>INDEX(Data[],MATCH($A214,Data[Dist],0),MATCH(K$5,Data[#Headers],0))</f>
        <v>904846</v>
      </c>
      <c r="M214" s="59">
        <f>INDEX('Payment Total'!$A$7:$H$331,MATCH('Payment by Source'!$A214,'Payment Total'!$A$7:$A$331,0),5)-K214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6983708</v>
      </c>
      <c r="X214" s="136">
        <f t="shared" si="10"/>
        <v>698371</v>
      </c>
      <c r="Y214" s="136">
        <f t="shared" si="11"/>
        <v>6983710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226878</v>
      </c>
      <c r="K215" s="221">
        <f>INDEX(Data[],MATCH($A215,Data[Dist],0),MATCH(K$5,Data[#Headers],0))</f>
        <v>342904</v>
      </c>
      <c r="M215" s="59">
        <f>INDEX('Payment Total'!$A$7:$H$331,MATCH('Payment by Source'!$A215,'Payment Total'!$A$7:$A$331,0),5)-K215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2275957</v>
      </c>
      <c r="X215" s="136">
        <f t="shared" si="10"/>
        <v>227596</v>
      </c>
      <c r="Y215" s="136">
        <f t="shared" si="11"/>
        <v>2275960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298729</v>
      </c>
      <c r="K216" s="221">
        <f>INDEX(Data[],MATCH($A216,Data[Dist],0),MATCH(K$5,Data[#Headers],0))</f>
        <v>405959</v>
      </c>
      <c r="M216" s="59">
        <f>INDEX('Payment Total'!$A$7:$H$331,MATCH('Payment by Source'!$A216,'Payment Total'!$A$7:$A$331,0),5)-K216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2995773</v>
      </c>
      <c r="X216" s="136">
        <f t="shared" si="10"/>
        <v>299577</v>
      </c>
      <c r="Y216" s="136">
        <f t="shared" si="11"/>
        <v>2995770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30706</v>
      </c>
      <c r="K217" s="221">
        <f>INDEX(Data[],MATCH($A217,Data[Dist],0),MATCH(K$5,Data[#Headers],0))</f>
        <v>95128</v>
      </c>
      <c r="M217" s="59">
        <f>INDEX('Payment Total'!$A$7:$H$331,MATCH('Payment by Source'!$A217,'Payment Total'!$A$7:$A$331,0),5)-K217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310573</v>
      </c>
      <c r="X217" s="136">
        <f t="shared" si="10"/>
        <v>31057</v>
      </c>
      <c r="Y217" s="136">
        <f t="shared" si="11"/>
        <v>310570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1386954</v>
      </c>
      <c r="K218" s="221">
        <f>INDEX(Data[],MATCH($A218,Data[Dist],0),MATCH(K$5,Data[#Headers],0))</f>
        <v>1772854</v>
      </c>
      <c r="M218" s="59">
        <f>INDEX('Payment Total'!$A$7:$H$331,MATCH('Payment by Source'!$A218,'Payment Total'!$A$7:$A$331,0),5)-K218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13902852</v>
      </c>
      <c r="X218" s="136">
        <f t="shared" si="10"/>
        <v>1390285</v>
      </c>
      <c r="Y218" s="136">
        <f t="shared" si="11"/>
        <v>13902850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1583013</v>
      </c>
      <c r="K219" s="221">
        <f>INDEX(Data[],MATCH($A219,Data[Dist],0),MATCH(K$5,Data[#Headers],0))</f>
        <v>2109111</v>
      </c>
      <c r="M219" s="59">
        <f>INDEX('Payment Total'!$A$7:$H$331,MATCH('Payment by Source'!$A219,'Payment Total'!$A$7:$A$331,0),5)-K219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15875609</v>
      </c>
      <c r="X219" s="136">
        <f t="shared" si="10"/>
        <v>1587561</v>
      </c>
      <c r="Y219" s="136">
        <f t="shared" si="11"/>
        <v>15875610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238530</v>
      </c>
      <c r="K220" s="221">
        <f>INDEX(Data[],MATCH($A220,Data[Dist],0),MATCH(K$5,Data[#Headers],0))</f>
        <v>339715</v>
      </c>
      <c r="M220" s="59">
        <f>INDEX('Payment Total'!$A$7:$H$331,MATCH('Payment by Source'!$A220,'Payment Total'!$A$7:$A$331,0),5)-K220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2392179</v>
      </c>
      <c r="X220" s="136">
        <f t="shared" si="10"/>
        <v>239218</v>
      </c>
      <c r="Y220" s="136">
        <f t="shared" si="11"/>
        <v>2392180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195575</v>
      </c>
      <c r="K221" s="221">
        <f>INDEX(Data[],MATCH($A221,Data[Dist],0),MATCH(K$5,Data[#Headers],0))</f>
        <v>303085</v>
      </c>
      <c r="M221" s="59">
        <f>INDEX('Payment Total'!$A$7:$H$331,MATCH('Payment by Source'!$A221,'Payment Total'!$A$7:$A$331,0),5)-K221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2287372</v>
      </c>
      <c r="X221" s="136">
        <f t="shared" si="10"/>
        <v>228737</v>
      </c>
      <c r="Y221" s="136">
        <f t="shared" si="11"/>
        <v>2287370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2294075</v>
      </c>
      <c r="K222" s="221">
        <f>INDEX(Data[],MATCH($A222,Data[Dist],0),MATCH(K$5,Data[#Headers],0))</f>
        <v>2884136</v>
      </c>
      <c r="M222" s="59">
        <f>INDEX('Payment Total'!$A$7:$H$331,MATCH('Payment by Source'!$A222,'Payment Total'!$A$7:$A$331,0),5)-K222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22993271</v>
      </c>
      <c r="X222" s="136">
        <f t="shared" si="10"/>
        <v>2299327</v>
      </c>
      <c r="Y222" s="136">
        <f t="shared" si="11"/>
        <v>22993270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401119</v>
      </c>
      <c r="K223" s="221">
        <f>INDEX(Data[],MATCH($A223,Data[Dist],0),MATCH(K$5,Data[#Headers],0))</f>
        <v>544110</v>
      </c>
      <c r="M223" s="59">
        <f>INDEX('Payment Total'!$A$7:$H$331,MATCH('Payment by Source'!$A223,'Payment Total'!$A$7:$A$331,0),5)-K223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4022236</v>
      </c>
      <c r="X223" s="136">
        <f t="shared" si="10"/>
        <v>402224</v>
      </c>
      <c r="Y223" s="136">
        <f t="shared" si="11"/>
        <v>4022240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451856</v>
      </c>
      <c r="K224" s="221">
        <f>INDEX(Data[],MATCH($A224,Data[Dist],0),MATCH(K$5,Data[#Headers],0))</f>
        <v>631669</v>
      </c>
      <c r="M224" s="59">
        <f>INDEX('Payment Total'!$A$7:$H$331,MATCH('Payment by Source'!$A224,'Payment Total'!$A$7:$A$331,0),5)-K224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4532340</v>
      </c>
      <c r="X224" s="136">
        <f t="shared" si="10"/>
        <v>453234</v>
      </c>
      <c r="Y224" s="136">
        <f t="shared" si="11"/>
        <v>4532340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948891</v>
      </c>
      <c r="K225" s="221">
        <f>INDEX(Data[],MATCH($A225,Data[Dist],0),MATCH(K$5,Data[#Headers],0))</f>
        <v>1175478</v>
      </c>
      <c r="M225" s="59">
        <f>INDEX('Payment Total'!$A$7:$H$331,MATCH('Payment by Source'!$A225,'Payment Total'!$A$7:$A$331,0),5)-K225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9508218</v>
      </c>
      <c r="X225" s="136">
        <f t="shared" si="10"/>
        <v>950822</v>
      </c>
      <c r="Y225" s="136">
        <f t="shared" si="11"/>
        <v>9508220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219481</v>
      </c>
      <c r="K226" s="221">
        <f>INDEX(Data[],MATCH($A226,Data[Dist],0),MATCH(K$5,Data[#Headers],0))</f>
        <v>341997</v>
      </c>
      <c r="M226" s="59">
        <f>INDEX('Payment Total'!$A$7:$H$331,MATCH('Payment by Source'!$A226,'Payment Total'!$A$7:$A$331,0),5)-K226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2203185</v>
      </c>
      <c r="X226" s="136">
        <f t="shared" si="10"/>
        <v>220319</v>
      </c>
      <c r="Y226" s="136">
        <f t="shared" si="11"/>
        <v>2203190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-135569</v>
      </c>
      <c r="K227" s="221">
        <f>INDEX(Data[],MATCH($A227,Data[Dist],0),MATCH(K$5,Data[#Headers],0))</f>
        <v>75128</v>
      </c>
      <c r="M227" s="59">
        <f>INDEX('Payment Total'!$A$7:$H$331,MATCH('Payment by Source'!$A227,'Payment Total'!$A$7:$A$331,0),5)-K227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-1340236</v>
      </c>
      <c r="X227" s="136">
        <f t="shared" si="10"/>
        <v>-134024</v>
      </c>
      <c r="Y227" s="136">
        <f t="shared" si="11"/>
        <v>-1340240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115882</v>
      </c>
      <c r="K228" s="221">
        <f>INDEX(Data[],MATCH($A228,Data[Dist],0),MATCH(K$5,Data[#Headers],0))</f>
        <v>167070</v>
      </c>
      <c r="M228" s="59">
        <f>INDEX('Payment Total'!$A$7:$H$331,MATCH('Payment by Source'!$A228,'Payment Total'!$A$7:$A$331,0),5)-K228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1161770</v>
      </c>
      <c r="X228" s="136">
        <f t="shared" si="10"/>
        <v>116177</v>
      </c>
      <c r="Y228" s="136">
        <f t="shared" si="11"/>
        <v>1161770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10570</v>
      </c>
      <c r="K229" s="221">
        <f>INDEX(Data[],MATCH($A229,Data[Dist],0),MATCH(K$5,Data[#Headers],0))</f>
        <v>56152</v>
      </c>
      <c r="M229" s="59">
        <f>INDEX('Payment Total'!$A$7:$H$331,MATCH('Payment by Source'!$A229,'Payment Total'!$A$7:$A$331,0),5)-K229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107789</v>
      </c>
      <c r="X229" s="136">
        <f t="shared" si="10"/>
        <v>10779</v>
      </c>
      <c r="Y229" s="136">
        <f t="shared" si="11"/>
        <v>107790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485289</v>
      </c>
      <c r="K230" s="221">
        <f>INDEX(Data[],MATCH($A230,Data[Dist],0),MATCH(K$5,Data[#Headers],0))</f>
        <v>665236</v>
      </c>
      <c r="M230" s="59">
        <f>INDEX('Payment Total'!$A$7:$H$331,MATCH('Payment by Source'!$A230,'Payment Total'!$A$7:$A$331,0),5)-K230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4866233</v>
      </c>
      <c r="X230" s="136">
        <f t="shared" si="10"/>
        <v>486623</v>
      </c>
      <c r="Y230" s="136">
        <f t="shared" si="11"/>
        <v>4866230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1425136</v>
      </c>
      <c r="K231" s="221">
        <f>INDEX(Data[],MATCH($A231,Data[Dist],0),MATCH(K$5,Data[#Headers],0))</f>
        <v>1873282</v>
      </c>
      <c r="M231" s="59">
        <f>INDEX('Payment Total'!$A$7:$H$331,MATCH('Payment by Source'!$A231,'Payment Total'!$A$7:$A$331,0),5)-K231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14284742</v>
      </c>
      <c r="X231" s="136">
        <f t="shared" si="10"/>
        <v>1428474</v>
      </c>
      <c r="Y231" s="136">
        <f t="shared" si="11"/>
        <v>14284740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4190332</v>
      </c>
      <c r="K232" s="221">
        <f>INDEX(Data[],MATCH($A232,Data[Dist],0),MATCH(K$5,Data[#Headers],0))</f>
        <v>5095919</v>
      </c>
      <c r="M232" s="59">
        <f>INDEX('Payment Total'!$A$7:$H$331,MATCH('Payment by Source'!$A232,'Payment Total'!$A$7:$A$331,0),5)-K232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41981230</v>
      </c>
      <c r="X232" s="136">
        <f t="shared" si="10"/>
        <v>4198123</v>
      </c>
      <c r="Y232" s="136">
        <f t="shared" si="11"/>
        <v>41981230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252006</v>
      </c>
      <c r="K233" s="221">
        <f>INDEX(Data[],MATCH($A233,Data[Dist],0),MATCH(K$5,Data[#Headers],0))</f>
        <v>379259</v>
      </c>
      <c r="M233" s="59">
        <f>INDEX('Payment Total'!$A$7:$H$331,MATCH('Payment by Source'!$A233,'Payment Total'!$A$7:$A$331,0),5)-K233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2529852</v>
      </c>
      <c r="X233" s="136">
        <f t="shared" si="10"/>
        <v>252985</v>
      </c>
      <c r="Y233" s="136">
        <f t="shared" si="11"/>
        <v>2529850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82058</v>
      </c>
      <c r="K234" s="221">
        <f>INDEX(Data[],MATCH($A234,Data[Dist],0),MATCH(K$5,Data[#Headers],0))</f>
        <v>124839</v>
      </c>
      <c r="M234" s="59">
        <f>INDEX('Payment Total'!$A$7:$H$331,MATCH('Payment by Source'!$A234,'Payment Total'!$A$7:$A$331,0),5)-K234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823457</v>
      </c>
      <c r="X234" s="136">
        <f t="shared" si="10"/>
        <v>82346</v>
      </c>
      <c r="Y234" s="136">
        <f t="shared" si="11"/>
        <v>823460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90170</v>
      </c>
      <c r="K235" s="221">
        <f>INDEX(Data[],MATCH($A235,Data[Dist],0),MATCH(K$5,Data[#Headers],0))</f>
        <v>220912</v>
      </c>
      <c r="M235" s="59">
        <f>INDEX('Payment Total'!$A$7:$H$331,MATCH('Payment by Source'!$A235,'Payment Total'!$A$7:$A$331,0),5)-K235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910454</v>
      </c>
      <c r="X235" s="136">
        <f t="shared" si="10"/>
        <v>91045</v>
      </c>
      <c r="Y235" s="136">
        <f t="shared" si="11"/>
        <v>910450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247194</v>
      </c>
      <c r="K236" s="221">
        <f>INDEX(Data[],MATCH($A236,Data[Dist],0),MATCH(K$5,Data[#Headers],0))</f>
        <v>359673</v>
      </c>
      <c r="M236" s="59">
        <f>INDEX('Payment Total'!$A$7:$H$331,MATCH('Payment by Source'!$A236,'Payment Total'!$A$7:$A$331,0),5)-K236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2479964</v>
      </c>
      <c r="X236" s="136">
        <f t="shared" si="10"/>
        <v>247996</v>
      </c>
      <c r="Y236" s="136">
        <f t="shared" si="11"/>
        <v>2479960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1158266</v>
      </c>
      <c r="K237" s="221">
        <f>INDEX(Data[],MATCH($A237,Data[Dist],0),MATCH(K$5,Data[#Headers],0))</f>
        <v>1610976</v>
      </c>
      <c r="M237" s="59">
        <f>INDEX('Payment Total'!$A$7:$H$331,MATCH('Payment by Source'!$A237,'Payment Total'!$A$7:$A$331,0),5)-K237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11615122</v>
      </c>
      <c r="X237" s="136">
        <f t="shared" si="10"/>
        <v>1161512</v>
      </c>
      <c r="Y237" s="136">
        <f t="shared" si="11"/>
        <v>11615120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1402125</v>
      </c>
      <c r="K238" s="221">
        <f>INDEX(Data[],MATCH($A238,Data[Dist],0),MATCH(K$5,Data[#Headers],0))</f>
        <v>1741125</v>
      </c>
      <c r="M238" s="59">
        <f>INDEX('Payment Total'!$A$7:$H$331,MATCH('Payment by Source'!$A238,'Payment Total'!$A$7:$A$331,0),5)-K238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14048767</v>
      </c>
      <c r="X238" s="136">
        <f t="shared" si="10"/>
        <v>1404877</v>
      </c>
      <c r="Y238" s="136">
        <f t="shared" si="11"/>
        <v>14048770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3191542</v>
      </c>
      <c r="K239" s="221">
        <f>INDEX(Data[],MATCH($A239,Data[Dist],0),MATCH(K$5,Data[#Headers],0))</f>
        <v>4101954</v>
      </c>
      <c r="M239" s="59">
        <f>INDEX('Payment Total'!$A$7:$H$331,MATCH('Payment by Source'!$A239,'Payment Total'!$A$7:$A$331,0),5)-K239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31999012</v>
      </c>
      <c r="X239" s="136">
        <f t="shared" si="10"/>
        <v>3199901</v>
      </c>
      <c r="Y239" s="136">
        <f t="shared" si="11"/>
        <v>31999010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482319</v>
      </c>
      <c r="K240" s="221">
        <f>INDEX(Data[],MATCH($A240,Data[Dist],0),MATCH(K$5,Data[#Headers],0))</f>
        <v>626023</v>
      </c>
      <c r="M240" s="59">
        <f>INDEX('Payment Total'!$A$7:$H$331,MATCH('Payment by Source'!$A240,'Payment Total'!$A$7:$A$331,0),5)-K240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4833820</v>
      </c>
      <c r="X240" s="136">
        <f t="shared" si="10"/>
        <v>483382</v>
      </c>
      <c r="Y240" s="136">
        <f t="shared" si="11"/>
        <v>4833820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156859</v>
      </c>
      <c r="K241" s="221">
        <f>INDEX(Data[],MATCH($A241,Data[Dist],0),MATCH(K$5,Data[#Headers],0))</f>
        <v>294424</v>
      </c>
      <c r="M241" s="59">
        <f>INDEX('Payment Total'!$A$7:$H$331,MATCH('Payment by Source'!$A241,'Payment Total'!$A$7:$A$331,0),5)-K241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1578626</v>
      </c>
      <c r="X241" s="136">
        <f t="shared" si="10"/>
        <v>157863</v>
      </c>
      <c r="Y241" s="136">
        <f t="shared" si="11"/>
        <v>1578630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572202</v>
      </c>
      <c r="K242" s="221">
        <f>INDEX(Data[],MATCH($A242,Data[Dist],0),MATCH(K$5,Data[#Headers],0))</f>
        <v>718698</v>
      </c>
      <c r="M242" s="59">
        <f>INDEX('Payment Total'!$A$7:$H$331,MATCH('Payment by Source'!$A242,'Payment Total'!$A$7:$A$331,0),5)-K242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5733246</v>
      </c>
      <c r="X242" s="136">
        <f t="shared" si="10"/>
        <v>573325</v>
      </c>
      <c r="Y242" s="136">
        <f t="shared" si="11"/>
        <v>5733250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592059</v>
      </c>
      <c r="K243" s="221">
        <f>INDEX(Data[],MATCH($A243,Data[Dist],0),MATCH(K$5,Data[#Headers],0))</f>
        <v>788875</v>
      </c>
      <c r="M243" s="59">
        <f>INDEX('Payment Total'!$A$7:$H$331,MATCH('Payment by Source'!$A243,'Payment Total'!$A$7:$A$331,0),5)-K243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5935631</v>
      </c>
      <c r="X243" s="136">
        <f t="shared" si="10"/>
        <v>593563</v>
      </c>
      <c r="Y243" s="136">
        <f t="shared" si="11"/>
        <v>5935630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565307</v>
      </c>
      <c r="K244" s="221">
        <f>INDEX(Data[],MATCH($A244,Data[Dist],0),MATCH(K$5,Data[#Headers],0))</f>
        <v>767145</v>
      </c>
      <c r="M244" s="59">
        <f>INDEX('Payment Total'!$A$7:$H$331,MATCH('Payment by Source'!$A244,'Payment Total'!$A$7:$A$331,0),5)-K244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5667848</v>
      </c>
      <c r="X244" s="136">
        <f t="shared" si="10"/>
        <v>566785</v>
      </c>
      <c r="Y244" s="136">
        <f t="shared" si="11"/>
        <v>5667850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106251</v>
      </c>
      <c r="K245" s="221">
        <f>INDEX(Data[],MATCH($A245,Data[Dist],0),MATCH(K$5,Data[#Headers],0))</f>
        <v>206247</v>
      </c>
      <c r="M245" s="59">
        <f>INDEX('Payment Total'!$A$7:$H$331,MATCH('Payment by Source'!$A245,'Payment Total'!$A$7:$A$331,0),5)-K245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1067550</v>
      </c>
      <c r="X245" s="136">
        <f t="shared" si="10"/>
        <v>106755</v>
      </c>
      <c r="Y245" s="136">
        <f t="shared" si="11"/>
        <v>1067550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135152</v>
      </c>
      <c r="K246" s="221">
        <f>INDEX(Data[],MATCH($A246,Data[Dist],0),MATCH(K$5,Data[#Headers],0))</f>
        <v>237574</v>
      </c>
      <c r="M246" s="59">
        <f>INDEX('Payment Total'!$A$7:$H$331,MATCH('Payment by Source'!$A246,'Payment Total'!$A$7:$A$331,0),5)-K246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1356892</v>
      </c>
      <c r="X246" s="136">
        <f t="shared" si="10"/>
        <v>135689</v>
      </c>
      <c r="Y246" s="136">
        <f t="shared" si="11"/>
        <v>1356890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443551</v>
      </c>
      <c r="K247" s="221">
        <f>INDEX(Data[],MATCH($A247,Data[Dist],0),MATCH(K$5,Data[#Headers],0))</f>
        <v>655448</v>
      </c>
      <c r="M247" s="59">
        <f>INDEX('Payment Total'!$A$7:$H$331,MATCH('Payment by Source'!$A247,'Payment Total'!$A$7:$A$331,0),5)-K247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4447501</v>
      </c>
      <c r="X247" s="136">
        <f t="shared" si="10"/>
        <v>444750</v>
      </c>
      <c r="Y247" s="136">
        <f t="shared" si="11"/>
        <v>4447500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605705</v>
      </c>
      <c r="K248" s="221">
        <f>INDEX(Data[],MATCH($A248,Data[Dist],0),MATCH(K$5,Data[#Headers],0))</f>
        <v>789668</v>
      </c>
      <c r="M248" s="59">
        <f>INDEX('Payment Total'!$A$7:$H$331,MATCH('Payment by Source'!$A248,'Payment Total'!$A$7:$A$331,0),5)-K248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6072373</v>
      </c>
      <c r="X248" s="136">
        <f t="shared" si="10"/>
        <v>607237</v>
      </c>
      <c r="Y248" s="136">
        <f t="shared" si="11"/>
        <v>6072370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219199</v>
      </c>
      <c r="K249" s="221">
        <f>INDEX(Data[],MATCH($A249,Data[Dist],0),MATCH(K$5,Data[#Headers],0))</f>
        <v>317409</v>
      </c>
      <c r="M249" s="59">
        <f>INDEX('Payment Total'!$A$7:$H$331,MATCH('Payment by Source'!$A249,'Payment Total'!$A$7:$A$331,0),5)-K249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2198111</v>
      </c>
      <c r="X249" s="136">
        <f t="shared" si="10"/>
        <v>219811</v>
      </c>
      <c r="Y249" s="136">
        <f t="shared" si="11"/>
        <v>2198110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96565</v>
      </c>
      <c r="K250" s="221">
        <f>INDEX(Data[],MATCH($A250,Data[Dist],0),MATCH(K$5,Data[#Headers],0))</f>
        <v>145040</v>
      </c>
      <c r="M250" s="59">
        <f>INDEX('Payment Total'!$A$7:$H$331,MATCH('Payment by Source'!$A250,'Payment Total'!$A$7:$A$331,0),5)-K250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968450</v>
      </c>
      <c r="X250" s="136">
        <f t="shared" si="10"/>
        <v>96845</v>
      </c>
      <c r="Y250" s="136">
        <f t="shared" si="11"/>
        <v>968450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284197</v>
      </c>
      <c r="K251" s="221">
        <f>INDEX(Data[],MATCH($A251,Data[Dist],0),MATCH(K$5,Data[#Headers],0))</f>
        <v>401310</v>
      </c>
      <c r="M251" s="59">
        <f>INDEX('Payment Total'!$A$7:$H$331,MATCH('Payment by Source'!$A251,'Payment Total'!$A$7:$A$331,0),5)-K251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2851282</v>
      </c>
      <c r="X251" s="136">
        <f t="shared" si="10"/>
        <v>285128</v>
      </c>
      <c r="Y251" s="136">
        <f t="shared" si="11"/>
        <v>2851280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-7510</v>
      </c>
      <c r="K252" s="221">
        <f>INDEX(Data[],MATCH($A252,Data[Dist],0),MATCH(K$5,Data[#Headers],0))</f>
        <v>192958</v>
      </c>
      <c r="M252" s="59">
        <f>INDEX('Payment Total'!$A$7:$H$331,MATCH('Payment by Source'!$A252,'Payment Total'!$A$7:$A$331,0),5)-K252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-59645</v>
      </c>
      <c r="X252" s="136">
        <f t="shared" si="10"/>
        <v>-5965</v>
      </c>
      <c r="Y252" s="136">
        <f t="shared" si="11"/>
        <v>-59650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159369</v>
      </c>
      <c r="K253" s="221">
        <f>INDEX(Data[],MATCH($A253,Data[Dist],0),MATCH(K$5,Data[#Headers],0))</f>
        <v>236435</v>
      </c>
      <c r="M253" s="59">
        <f>INDEX('Payment Total'!$A$7:$H$331,MATCH('Payment by Source'!$A253,'Payment Total'!$A$7:$A$331,0),5)-K253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1599031</v>
      </c>
      <c r="X253" s="136">
        <f t="shared" si="10"/>
        <v>159903</v>
      </c>
      <c r="Y253" s="136">
        <f t="shared" si="11"/>
        <v>1599030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89896</v>
      </c>
      <c r="K254" s="221">
        <f>INDEX(Data[],MATCH($A254,Data[Dist],0),MATCH(K$5,Data[#Headers],0))</f>
        <v>142579</v>
      </c>
      <c r="M254" s="59">
        <f>INDEX('Payment Total'!$A$7:$H$331,MATCH('Payment by Source'!$A254,'Payment Total'!$A$7:$A$331,0),5)-K254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902478</v>
      </c>
      <c r="X254" s="136">
        <f t="shared" si="10"/>
        <v>90248</v>
      </c>
      <c r="Y254" s="136">
        <f t="shared" si="11"/>
        <v>902480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642625</v>
      </c>
      <c r="K255" s="221">
        <f>INDEX(Data[],MATCH($A255,Data[Dist],0),MATCH(K$5,Data[#Headers],0))</f>
        <v>895704</v>
      </c>
      <c r="M255" s="59">
        <f>INDEX('Payment Total'!$A$7:$H$331,MATCH('Payment by Source'!$A255,'Payment Total'!$A$7:$A$331,0),5)-K255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6447858</v>
      </c>
      <c r="X255" s="136">
        <f t="shared" si="10"/>
        <v>644786</v>
      </c>
      <c r="Y255" s="136">
        <f t="shared" si="11"/>
        <v>6447860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117896</v>
      </c>
      <c r="K256" s="221">
        <f>INDEX(Data[],MATCH($A256,Data[Dist],0),MATCH(K$5,Data[#Headers],0))</f>
        <v>189307</v>
      </c>
      <c r="M256" s="59">
        <f>INDEX('Payment Total'!$A$7:$H$331,MATCH('Payment by Source'!$A256,'Payment Total'!$A$7:$A$331,0),5)-K256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1182327</v>
      </c>
      <c r="X256" s="136">
        <f t="shared" si="10"/>
        <v>118233</v>
      </c>
      <c r="Y256" s="136">
        <f t="shared" si="11"/>
        <v>1182330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365202</v>
      </c>
      <c r="K257" s="221">
        <f>INDEX(Data[],MATCH($A257,Data[Dist],0),MATCH(K$5,Data[#Headers],0))</f>
        <v>520781</v>
      </c>
      <c r="M257" s="59">
        <f>INDEX('Payment Total'!$A$7:$H$331,MATCH('Payment by Source'!$A257,'Payment Total'!$A$7:$A$331,0),5)-K257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3663378</v>
      </c>
      <c r="X257" s="136">
        <f t="shared" si="10"/>
        <v>366338</v>
      </c>
      <c r="Y257" s="136">
        <f t="shared" si="11"/>
        <v>3663380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733274</v>
      </c>
      <c r="K258" s="221">
        <f>INDEX(Data[],MATCH($A258,Data[Dist],0),MATCH(K$5,Data[#Headers],0))</f>
        <v>975780</v>
      </c>
      <c r="M258" s="59">
        <f>INDEX('Payment Total'!$A$7:$H$331,MATCH('Payment by Source'!$A258,'Payment Total'!$A$7:$A$331,0),5)-K258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7350089</v>
      </c>
      <c r="X258" s="136">
        <f t="shared" si="10"/>
        <v>735009</v>
      </c>
      <c r="Y258" s="136">
        <f t="shared" si="11"/>
        <v>7350090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636056</v>
      </c>
      <c r="K259" s="221">
        <f>INDEX(Data[],MATCH($A259,Data[Dist],0),MATCH(K$5,Data[#Headers],0))</f>
        <v>845375</v>
      </c>
      <c r="M259" s="59">
        <f>INDEX('Payment Total'!$A$7:$H$331,MATCH('Payment by Source'!$A259,'Payment Total'!$A$7:$A$331,0),5)-K259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6376678</v>
      </c>
      <c r="X259" s="136">
        <f t="shared" si="10"/>
        <v>637668</v>
      </c>
      <c r="Y259" s="136">
        <f t="shared" si="11"/>
        <v>6376680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368100</v>
      </c>
      <c r="K260" s="221">
        <f>INDEX(Data[],MATCH($A260,Data[Dist],0),MATCH(K$5,Data[#Headers],0))</f>
        <v>518517</v>
      </c>
      <c r="M260" s="59">
        <f>INDEX('Payment Total'!$A$7:$H$331,MATCH('Payment by Source'!$A260,'Payment Total'!$A$7:$A$331,0),5)-K260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3691166</v>
      </c>
      <c r="X260" s="136">
        <f t="shared" si="10"/>
        <v>369117</v>
      </c>
      <c r="Y260" s="136">
        <f t="shared" si="11"/>
        <v>3691170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191924</v>
      </c>
      <c r="K261" s="221">
        <f>INDEX(Data[],MATCH($A261,Data[Dist],0),MATCH(K$5,Data[#Headers],0))</f>
        <v>276962</v>
      </c>
      <c r="M261" s="59">
        <f>INDEX('Payment Total'!$A$7:$H$331,MATCH('Payment by Source'!$A261,'Payment Total'!$A$7:$A$331,0),5)-K261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1924813</v>
      </c>
      <c r="X261" s="136">
        <f t="shared" si="10"/>
        <v>192481</v>
      </c>
      <c r="Y261" s="136">
        <f t="shared" si="11"/>
        <v>1924810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348093</v>
      </c>
      <c r="K262" s="221">
        <f>INDEX(Data[],MATCH($A262,Data[Dist],0),MATCH(K$5,Data[#Headers],0))</f>
        <v>460533</v>
      </c>
      <c r="M262" s="59">
        <f>INDEX('Payment Total'!$A$7:$H$331,MATCH('Payment by Source'!$A262,'Payment Total'!$A$7:$A$331,0),5)-K262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3489432</v>
      </c>
      <c r="X262" s="136">
        <f t="shared" si="10"/>
        <v>348943</v>
      </c>
      <c r="Y262" s="136">
        <f t="shared" si="11"/>
        <v>3489430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1027677</v>
      </c>
      <c r="K263" s="221">
        <f>INDEX(Data[],MATCH($A263,Data[Dist],0),MATCH(K$5,Data[#Headers],0))</f>
        <v>1403490</v>
      </c>
      <c r="M263" s="59">
        <f>INDEX('Payment Total'!$A$7:$H$331,MATCH('Payment by Source'!$A263,'Payment Total'!$A$7:$A$331,0),5)-K263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10300150</v>
      </c>
      <c r="X263" s="136">
        <f t="shared" ref="X263:X326" si="13">ROUND(W263/10,0)</f>
        <v>1030015</v>
      </c>
      <c r="Y263" s="136">
        <f t="shared" ref="Y263:Y326" si="14">X263*10</f>
        <v>10300150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11703498</v>
      </c>
      <c r="K264" s="221">
        <f>INDEX(Data[],MATCH($A264,Data[Dist],0),MATCH(K$5,Data[#Headers],0))</f>
        <v>14364887</v>
      </c>
      <c r="M264" s="59">
        <f>INDEX('Payment Total'!$A$7:$H$331,MATCH('Payment by Source'!$A264,'Payment Total'!$A$7:$A$331,0),5)-K264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117255130</v>
      </c>
      <c r="X264" s="136">
        <f t="shared" si="13"/>
        <v>11725513</v>
      </c>
      <c r="Y264" s="136">
        <f t="shared" si="14"/>
        <v>117255130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200069</v>
      </c>
      <c r="K265" s="221">
        <f>INDEX(Data[],MATCH($A265,Data[Dist],0),MATCH(K$5,Data[#Headers],0))</f>
        <v>298144</v>
      </c>
      <c r="M265" s="59">
        <f>INDEX('Payment Total'!$A$7:$H$331,MATCH('Payment by Source'!$A265,'Payment Total'!$A$7:$A$331,0),5)-K265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2007114</v>
      </c>
      <c r="X265" s="136">
        <f t="shared" si="13"/>
        <v>200711</v>
      </c>
      <c r="Y265" s="136">
        <f t="shared" si="14"/>
        <v>2007110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386336</v>
      </c>
      <c r="K266" s="221">
        <f>INDEX(Data[],MATCH($A266,Data[Dist],0),MATCH(K$5,Data[#Headers],0))</f>
        <v>567443</v>
      </c>
      <c r="M266" s="59">
        <f>INDEX('Payment Total'!$A$7:$H$331,MATCH('Payment by Source'!$A266,'Payment Total'!$A$7:$A$331,0),5)-K266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3876867</v>
      </c>
      <c r="X266" s="136">
        <f t="shared" si="13"/>
        <v>387687</v>
      </c>
      <c r="Y266" s="136">
        <f t="shared" si="14"/>
        <v>3876870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781180</v>
      </c>
      <c r="K267" s="221">
        <f>INDEX(Data[],MATCH($A267,Data[Dist],0),MATCH(K$5,Data[#Headers],0))</f>
        <v>1033760</v>
      </c>
      <c r="M267" s="59">
        <f>INDEX('Payment Total'!$A$7:$H$331,MATCH('Payment by Source'!$A267,'Payment Total'!$A$7:$A$331,0),5)-K267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7833519</v>
      </c>
      <c r="X267" s="136">
        <f t="shared" si="13"/>
        <v>783352</v>
      </c>
      <c r="Y267" s="136">
        <f t="shared" si="14"/>
        <v>7833520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305087</v>
      </c>
      <c r="K268" s="221">
        <f>INDEX(Data[],MATCH($A268,Data[Dist],0),MATCH(K$5,Data[#Headers],0))</f>
        <v>405842</v>
      </c>
      <c r="M268" s="59">
        <f>INDEX('Payment Total'!$A$7:$H$331,MATCH('Payment by Source'!$A268,'Payment Total'!$A$7:$A$331,0),5)-K268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3058311</v>
      </c>
      <c r="X268" s="136">
        <f t="shared" si="13"/>
        <v>305831</v>
      </c>
      <c r="Y268" s="136">
        <f t="shared" si="14"/>
        <v>3058310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294116</v>
      </c>
      <c r="K269" s="221">
        <f>INDEX(Data[],MATCH($A269,Data[Dist],0),MATCH(K$5,Data[#Headers],0))</f>
        <v>420682</v>
      </c>
      <c r="M269" s="59">
        <f>INDEX('Payment Total'!$A$7:$H$331,MATCH('Payment by Source'!$A269,'Payment Total'!$A$7:$A$331,0),5)-K269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2950422</v>
      </c>
      <c r="X269" s="136">
        <f t="shared" si="13"/>
        <v>295042</v>
      </c>
      <c r="Y269" s="136">
        <f t="shared" si="14"/>
        <v>2950420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498434</v>
      </c>
      <c r="K270" s="221">
        <f>INDEX(Data[],MATCH($A270,Data[Dist],0),MATCH(K$5,Data[#Headers],0))</f>
        <v>748915</v>
      </c>
      <c r="M270" s="59">
        <f>INDEX('Payment Total'!$A$7:$H$331,MATCH('Payment by Source'!$A270,'Payment Total'!$A$7:$A$331,0),5)-K270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5001157</v>
      </c>
      <c r="X270" s="136">
        <f t="shared" si="13"/>
        <v>500116</v>
      </c>
      <c r="Y270" s="136">
        <f t="shared" si="14"/>
        <v>5001160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95396</v>
      </c>
      <c r="K271" s="221">
        <f>INDEX(Data[],MATCH($A271,Data[Dist],0),MATCH(K$5,Data[#Headers],0))</f>
        <v>139128</v>
      </c>
      <c r="M271" s="59">
        <f>INDEX('Payment Total'!$A$7:$H$331,MATCH('Payment by Source'!$A271,'Payment Total'!$A$7:$A$331,0),5)-K271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956831</v>
      </c>
      <c r="X271" s="136">
        <f t="shared" si="13"/>
        <v>95683</v>
      </c>
      <c r="Y271" s="136">
        <f t="shared" si="14"/>
        <v>956830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934532</v>
      </c>
      <c r="K272" s="221">
        <f>INDEX(Data[],MATCH($A272,Data[Dist],0),MATCH(K$5,Data[#Headers],0))</f>
        <v>1191866</v>
      </c>
      <c r="M272" s="59">
        <f>INDEX('Payment Total'!$A$7:$H$331,MATCH('Payment by Source'!$A272,'Payment Total'!$A$7:$A$331,0),5)-K272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9826504</v>
      </c>
      <c r="X272" s="136">
        <f t="shared" si="13"/>
        <v>982650</v>
      </c>
      <c r="Y272" s="136">
        <f t="shared" si="14"/>
        <v>9826500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329887</v>
      </c>
      <c r="K273" s="221">
        <f>INDEX(Data[],MATCH($A273,Data[Dist],0),MATCH(K$5,Data[#Headers],0))</f>
        <v>459547</v>
      </c>
      <c r="M273" s="59">
        <f>INDEX('Payment Total'!$A$7:$H$331,MATCH('Payment by Source'!$A273,'Payment Total'!$A$7:$A$331,0),5)-K273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3307067</v>
      </c>
      <c r="X273" s="136">
        <f t="shared" si="13"/>
        <v>330707</v>
      </c>
      <c r="Y273" s="136">
        <f t="shared" si="14"/>
        <v>3307070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4858259</v>
      </c>
      <c r="K274" s="221">
        <f>INDEX(Data[],MATCH($A274,Data[Dist],0),MATCH(K$5,Data[#Headers],0))</f>
        <v>6088697</v>
      </c>
      <c r="M274" s="59">
        <f>INDEX('Payment Total'!$A$7:$H$331,MATCH('Payment by Source'!$A274,'Payment Total'!$A$7:$A$331,0),5)-K274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48693397</v>
      </c>
      <c r="X274" s="136">
        <f t="shared" si="13"/>
        <v>4869340</v>
      </c>
      <c r="Y274" s="136">
        <f t="shared" si="14"/>
        <v>48693400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1283074</v>
      </c>
      <c r="K275" s="221">
        <f>INDEX(Data[],MATCH($A275,Data[Dist],0),MATCH(K$5,Data[#Headers],0))</f>
        <v>1672099</v>
      </c>
      <c r="M275" s="59">
        <f>INDEX('Payment Total'!$A$7:$H$331,MATCH('Payment by Source'!$A275,'Payment Total'!$A$7:$A$331,0),5)-K275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12860354</v>
      </c>
      <c r="X275" s="136">
        <f t="shared" si="13"/>
        <v>1286035</v>
      </c>
      <c r="Y275" s="136">
        <f t="shared" si="14"/>
        <v>12860350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-18591</v>
      </c>
      <c r="K276" s="221">
        <f>INDEX(Data[],MATCH($A276,Data[Dist],0),MATCH(K$5,Data[#Headers],0))</f>
        <v>195962</v>
      </c>
      <c r="M276" s="59">
        <f>INDEX('Payment Total'!$A$7:$H$331,MATCH('Payment by Source'!$A276,'Payment Total'!$A$7:$A$331,0),5)-K276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-168421</v>
      </c>
      <c r="X276" s="136">
        <f t="shared" si="13"/>
        <v>-16842</v>
      </c>
      <c r="Y276" s="136">
        <f t="shared" si="14"/>
        <v>-168420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240666</v>
      </c>
      <c r="K277" s="221">
        <f>INDEX(Data[],MATCH($A277,Data[Dist],0),MATCH(K$5,Data[#Headers],0))</f>
        <v>347433</v>
      </c>
      <c r="M277" s="59">
        <f>INDEX('Payment Total'!$A$7:$H$331,MATCH('Payment by Source'!$A277,'Payment Total'!$A$7:$A$331,0),5)-K277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2412810</v>
      </c>
      <c r="X277" s="136">
        <f t="shared" si="13"/>
        <v>241281</v>
      </c>
      <c r="Y277" s="136">
        <f t="shared" si="14"/>
        <v>2412810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130476</v>
      </c>
      <c r="K278" s="221">
        <f>INDEX(Data[],MATCH($A278,Data[Dist],0),MATCH(K$5,Data[#Headers],0))</f>
        <v>184379</v>
      </c>
      <c r="M278" s="59">
        <f>INDEX('Payment Total'!$A$7:$H$331,MATCH('Payment by Source'!$A278,'Payment Total'!$A$7:$A$331,0),5)-K278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1307786</v>
      </c>
      <c r="X278" s="136">
        <f t="shared" si="13"/>
        <v>130779</v>
      </c>
      <c r="Y278" s="136">
        <f t="shared" si="14"/>
        <v>1307790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318808</v>
      </c>
      <c r="K279" s="221">
        <f>INDEX(Data[],MATCH($A279,Data[Dist],0),MATCH(K$5,Data[#Headers],0))</f>
        <v>432677</v>
      </c>
      <c r="M279" s="59">
        <f>INDEX('Payment Total'!$A$7:$H$331,MATCH('Payment by Source'!$A279,'Payment Total'!$A$7:$A$331,0),5)-K279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3196284</v>
      </c>
      <c r="X279" s="136">
        <f t="shared" si="13"/>
        <v>319628</v>
      </c>
      <c r="Y279" s="136">
        <f t="shared" si="14"/>
        <v>3196280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2163811</v>
      </c>
      <c r="K280" s="221">
        <f>INDEX(Data[],MATCH($A280,Data[Dist],0),MATCH(K$5,Data[#Headers],0))</f>
        <v>2677650</v>
      </c>
      <c r="M280" s="59">
        <f>INDEX('Payment Total'!$A$7:$H$331,MATCH('Payment by Source'!$A280,'Payment Total'!$A$7:$A$331,0),5)-K280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21678578</v>
      </c>
      <c r="X280" s="136">
        <f t="shared" si="13"/>
        <v>2167858</v>
      </c>
      <c r="Y280" s="136">
        <f t="shared" si="14"/>
        <v>21678580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74672</v>
      </c>
      <c r="K281" s="221">
        <f>INDEX(Data[],MATCH($A281,Data[Dist],0),MATCH(K$5,Data[#Headers],0))</f>
        <v>108056</v>
      </c>
      <c r="M281" s="59">
        <f>INDEX('Payment Total'!$A$7:$H$331,MATCH('Payment by Source'!$A281,'Payment Total'!$A$7:$A$331,0),5)-K281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748810</v>
      </c>
      <c r="X281" s="136">
        <f t="shared" si="13"/>
        <v>74881</v>
      </c>
      <c r="Y281" s="136">
        <f t="shared" si="14"/>
        <v>748810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475022</v>
      </c>
      <c r="K282" s="221">
        <f>INDEX(Data[],MATCH($A282,Data[Dist],0),MATCH(K$5,Data[#Headers],0))</f>
        <v>653931</v>
      </c>
      <c r="M282" s="59">
        <f>INDEX('Payment Total'!$A$7:$H$331,MATCH('Payment by Source'!$A282,'Payment Total'!$A$7:$A$331,0),5)-K282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4764733</v>
      </c>
      <c r="X282" s="136">
        <f t="shared" si="13"/>
        <v>476473</v>
      </c>
      <c r="Y282" s="136">
        <f t="shared" si="14"/>
        <v>4764730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445585</v>
      </c>
      <c r="K283" s="221">
        <f>INDEX(Data[],MATCH($A283,Data[Dist],0),MATCH(K$5,Data[#Headers],0))</f>
        <v>598679</v>
      </c>
      <c r="M283" s="59">
        <f>INDEX('Payment Total'!$A$7:$H$331,MATCH('Payment by Source'!$A283,'Payment Total'!$A$7:$A$331,0),5)-K283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4467394</v>
      </c>
      <c r="X283" s="136">
        <f t="shared" si="13"/>
        <v>446739</v>
      </c>
      <c r="Y283" s="136">
        <f t="shared" si="14"/>
        <v>4467390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433115</v>
      </c>
      <c r="K284" s="221">
        <f>INDEX(Data[],MATCH($A284,Data[Dist],0),MATCH(K$5,Data[#Headers],0))</f>
        <v>598828</v>
      </c>
      <c r="M284" s="59">
        <f>INDEX('Payment Total'!$A$7:$H$331,MATCH('Payment by Source'!$A284,'Payment Total'!$A$7:$A$331,0),5)-K284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4342636</v>
      </c>
      <c r="X284" s="136">
        <f t="shared" si="13"/>
        <v>434264</v>
      </c>
      <c r="Y284" s="136">
        <f t="shared" si="14"/>
        <v>4342640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291223</v>
      </c>
      <c r="K285" s="221">
        <f>INDEX(Data[],MATCH($A285,Data[Dist],0),MATCH(K$5,Data[#Headers],0))</f>
        <v>408548</v>
      </c>
      <c r="M285" s="59">
        <f>INDEX('Payment Total'!$A$7:$H$331,MATCH('Payment by Source'!$A285,'Payment Total'!$A$7:$A$331,0),5)-K285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2960324</v>
      </c>
      <c r="X285" s="136">
        <f t="shared" si="13"/>
        <v>296032</v>
      </c>
      <c r="Y285" s="136">
        <f t="shared" si="14"/>
        <v>2960320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401554</v>
      </c>
      <c r="K286" s="221">
        <f>INDEX(Data[],MATCH($A286,Data[Dist],0),MATCH(K$5,Data[#Headers],0))</f>
        <v>541674</v>
      </c>
      <c r="M286" s="59">
        <f>INDEX('Payment Total'!$A$7:$H$331,MATCH('Payment by Source'!$A286,'Payment Total'!$A$7:$A$331,0),5)-K286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4025667</v>
      </c>
      <c r="X286" s="136">
        <f t="shared" si="13"/>
        <v>402567</v>
      </c>
      <c r="Y286" s="136">
        <f t="shared" si="14"/>
        <v>4025670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130929</v>
      </c>
      <c r="K287" s="221">
        <f>INDEX(Data[],MATCH($A287,Data[Dist],0),MATCH(K$5,Data[#Headers],0))</f>
        <v>187979</v>
      </c>
      <c r="M287" s="59">
        <f>INDEX('Payment Total'!$A$7:$H$331,MATCH('Payment by Source'!$A287,'Payment Total'!$A$7:$A$331,0),5)-K287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1312933</v>
      </c>
      <c r="X287" s="136">
        <f t="shared" si="13"/>
        <v>131293</v>
      </c>
      <c r="Y287" s="136">
        <f t="shared" si="14"/>
        <v>1312930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259160</v>
      </c>
      <c r="K288" s="221">
        <f>INDEX(Data[],MATCH($A288,Data[Dist],0),MATCH(K$5,Data[#Headers],0))</f>
        <v>351898</v>
      </c>
      <c r="M288" s="59">
        <f>INDEX('Payment Total'!$A$7:$H$331,MATCH('Payment by Source'!$A288,'Payment Total'!$A$7:$A$331,0),5)-K288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2597440</v>
      </c>
      <c r="X288" s="136">
        <f t="shared" si="13"/>
        <v>259744</v>
      </c>
      <c r="Y288" s="136">
        <f t="shared" si="14"/>
        <v>2597440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174400</v>
      </c>
      <c r="K289" s="221">
        <f>INDEX(Data[],MATCH($A289,Data[Dist],0),MATCH(K$5,Data[#Headers],0))</f>
        <v>259611</v>
      </c>
      <c r="M289" s="59">
        <f>INDEX('Payment Total'!$A$7:$H$331,MATCH('Payment by Source'!$A289,'Payment Total'!$A$7:$A$331,0),5)-K289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1749430</v>
      </c>
      <c r="X289" s="136">
        <f t="shared" si="13"/>
        <v>174943</v>
      </c>
      <c r="Y289" s="136">
        <f t="shared" si="14"/>
        <v>1749430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184391</v>
      </c>
      <c r="K290" s="221">
        <f>INDEX(Data[],MATCH($A290,Data[Dist],0),MATCH(K$5,Data[#Headers],0))</f>
        <v>259828</v>
      </c>
      <c r="M290" s="59">
        <f>INDEX('Payment Total'!$A$7:$H$331,MATCH('Payment by Source'!$A290,'Payment Total'!$A$7:$A$331,0),5)-K290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1874616</v>
      </c>
      <c r="X290" s="136">
        <f t="shared" si="13"/>
        <v>187462</v>
      </c>
      <c r="Y290" s="136">
        <f t="shared" si="14"/>
        <v>1874620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55480</v>
      </c>
      <c r="K291" s="221">
        <f>INDEX(Data[],MATCH($A291,Data[Dist],0),MATCH(K$5,Data[#Headers],0))</f>
        <v>93009</v>
      </c>
      <c r="M291" s="59">
        <f>INDEX('Payment Total'!$A$7:$H$331,MATCH('Payment by Source'!$A291,'Payment Total'!$A$7:$A$331,0),5)-K291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557260</v>
      </c>
      <c r="X291" s="136">
        <f t="shared" si="13"/>
        <v>55726</v>
      </c>
      <c r="Y291" s="136">
        <f t="shared" si="14"/>
        <v>557260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413047</v>
      </c>
      <c r="K292" s="221">
        <f>INDEX(Data[],MATCH($A292,Data[Dist],0),MATCH(K$5,Data[#Headers],0))</f>
        <v>562798</v>
      </c>
      <c r="M292" s="59">
        <f>INDEX('Payment Total'!$A$7:$H$331,MATCH('Payment by Source'!$A292,'Payment Total'!$A$7:$A$331,0),5)-K292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4141489</v>
      </c>
      <c r="X292" s="136">
        <f t="shared" si="13"/>
        <v>414149</v>
      </c>
      <c r="Y292" s="136">
        <f t="shared" si="14"/>
        <v>4141490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91347</v>
      </c>
      <c r="K293" s="221">
        <f>INDEX(Data[],MATCH($A293,Data[Dist],0),MATCH(K$5,Data[#Headers],0))</f>
        <v>188840</v>
      </c>
      <c r="M293" s="59">
        <f>INDEX('Payment Total'!$A$7:$H$331,MATCH('Payment by Source'!$A293,'Payment Total'!$A$7:$A$331,0),5)-K293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919027</v>
      </c>
      <c r="X293" s="136">
        <f t="shared" si="13"/>
        <v>91903</v>
      </c>
      <c r="Y293" s="136">
        <f t="shared" si="14"/>
        <v>919030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2078765</v>
      </c>
      <c r="K294" s="221">
        <f>INDEX(Data[],MATCH($A294,Data[Dist],0),MATCH(K$5,Data[#Headers],0))</f>
        <v>2719949</v>
      </c>
      <c r="M294" s="59">
        <f>INDEX('Payment Total'!$A$7:$H$331,MATCH('Payment by Source'!$A294,'Payment Total'!$A$7:$A$331,0),5)-K294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20840214</v>
      </c>
      <c r="X294" s="136">
        <f t="shared" si="13"/>
        <v>2084021</v>
      </c>
      <c r="Y294" s="136">
        <f t="shared" si="14"/>
        <v>20840210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510522</v>
      </c>
      <c r="K295" s="221">
        <f>INDEX(Data[],MATCH($A295,Data[Dist],0),MATCH(K$5,Data[#Headers],0))</f>
        <v>703390</v>
      </c>
      <c r="M295" s="59">
        <f>INDEX('Payment Total'!$A$7:$H$331,MATCH('Payment by Source'!$A295,'Payment Total'!$A$7:$A$331,0),5)-K295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5119697</v>
      </c>
      <c r="X295" s="136">
        <f t="shared" si="13"/>
        <v>511970</v>
      </c>
      <c r="Y295" s="136">
        <f t="shared" si="14"/>
        <v>5119700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560743</v>
      </c>
      <c r="K296" s="221">
        <f>INDEX(Data[],MATCH($A296,Data[Dist],0),MATCH(K$5,Data[#Headers],0))</f>
        <v>733187</v>
      </c>
      <c r="M296" s="59">
        <f>INDEX('Payment Total'!$A$7:$H$331,MATCH('Payment by Source'!$A296,'Payment Total'!$A$7:$A$331,0),5)-K296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5622021</v>
      </c>
      <c r="X296" s="136">
        <f t="shared" si="13"/>
        <v>562202</v>
      </c>
      <c r="Y296" s="136">
        <f t="shared" si="14"/>
        <v>5622020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144988</v>
      </c>
      <c r="K297" s="221">
        <f>INDEX(Data[],MATCH($A297,Data[Dist],0),MATCH(K$5,Data[#Headers],0))</f>
        <v>208242</v>
      </c>
      <c r="M297" s="59">
        <f>INDEX('Payment Total'!$A$7:$H$331,MATCH('Payment by Source'!$A297,'Payment Total'!$A$7:$A$331,0),5)-K297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1454019</v>
      </c>
      <c r="X297" s="136">
        <f t="shared" si="13"/>
        <v>145402</v>
      </c>
      <c r="Y297" s="136">
        <f t="shared" si="14"/>
        <v>1454020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1016670</v>
      </c>
      <c r="K298" s="221">
        <f>INDEX(Data[],MATCH($A298,Data[Dist],0),MATCH(K$5,Data[#Headers],0))</f>
        <v>1310598</v>
      </c>
      <c r="M298" s="59">
        <f>INDEX('Payment Total'!$A$7:$H$331,MATCH('Payment by Source'!$A298,'Payment Total'!$A$7:$A$331,0),5)-K298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10191416</v>
      </c>
      <c r="X298" s="136">
        <f t="shared" si="13"/>
        <v>1019142</v>
      </c>
      <c r="Y298" s="136">
        <f t="shared" si="14"/>
        <v>10191420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326136</v>
      </c>
      <c r="K299" s="221">
        <f>INDEX(Data[],MATCH($A299,Data[Dist],0),MATCH(K$5,Data[#Headers],0))</f>
        <v>461153</v>
      </c>
      <c r="M299" s="59">
        <f>INDEX('Payment Total'!$A$7:$H$331,MATCH('Payment by Source'!$A299,'Payment Total'!$A$7:$A$331,0),5)-K299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3268706</v>
      </c>
      <c r="X299" s="136">
        <f t="shared" si="13"/>
        <v>326871</v>
      </c>
      <c r="Y299" s="136">
        <f t="shared" si="14"/>
        <v>3268710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385361</v>
      </c>
      <c r="K300" s="221">
        <f>INDEX(Data[],MATCH($A300,Data[Dist],0),MATCH(K$5,Data[#Headers],0))</f>
        <v>557511</v>
      </c>
      <c r="M300" s="59">
        <f>INDEX('Payment Total'!$A$7:$H$331,MATCH('Payment by Source'!$A300,'Payment Total'!$A$7:$A$331,0),5)-K300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3865895</v>
      </c>
      <c r="X300" s="136">
        <f t="shared" si="13"/>
        <v>386590</v>
      </c>
      <c r="Y300" s="136">
        <f t="shared" si="14"/>
        <v>3865900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317096</v>
      </c>
      <c r="K301" s="221">
        <f>INDEX(Data[],MATCH($A301,Data[Dist],0),MATCH(K$5,Data[#Headers],0))</f>
        <v>428425</v>
      </c>
      <c r="M301" s="59">
        <f>INDEX('Payment Total'!$A$7:$H$331,MATCH('Payment by Source'!$A301,'Payment Total'!$A$7:$A$331,0),5)-K301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3178928</v>
      </c>
      <c r="X301" s="136">
        <f t="shared" si="13"/>
        <v>317893</v>
      </c>
      <c r="Y301" s="136">
        <f t="shared" si="14"/>
        <v>3178930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370077</v>
      </c>
      <c r="K302" s="221">
        <f>INDEX(Data[],MATCH($A302,Data[Dist],0),MATCH(K$5,Data[#Headers],0))</f>
        <v>500472</v>
      </c>
      <c r="M302" s="59">
        <f>INDEX('Payment Total'!$A$7:$H$331,MATCH('Payment by Source'!$A302,'Payment Total'!$A$7:$A$331,0),5)-K302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3709679</v>
      </c>
      <c r="X302" s="136">
        <f t="shared" si="13"/>
        <v>370968</v>
      </c>
      <c r="Y302" s="136">
        <f t="shared" si="14"/>
        <v>3709680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1078429</v>
      </c>
      <c r="K303" s="221">
        <f>INDEX(Data[],MATCH($A303,Data[Dist],0),MATCH(K$5,Data[#Headers],0))</f>
        <v>1433312</v>
      </c>
      <c r="M303" s="59">
        <f>INDEX('Payment Total'!$A$7:$H$331,MATCH('Payment by Source'!$A303,'Payment Total'!$A$7:$A$331,0),5)-K303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10808773</v>
      </c>
      <c r="X303" s="136">
        <f t="shared" si="13"/>
        <v>1080877</v>
      </c>
      <c r="Y303" s="136">
        <f t="shared" si="14"/>
        <v>10808770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8724387</v>
      </c>
      <c r="K304" s="221">
        <f>INDEX(Data[],MATCH($A304,Data[Dist],0),MATCH(K$5,Data[#Headers],0))</f>
        <v>10703045</v>
      </c>
      <c r="M304" s="59">
        <f>INDEX('Payment Total'!$A$7:$H$331,MATCH('Payment by Source'!$A304,'Payment Total'!$A$7:$A$331,0),5)-K304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87408234</v>
      </c>
      <c r="X304" s="136">
        <f t="shared" si="13"/>
        <v>8740823</v>
      </c>
      <c r="Y304" s="136">
        <f t="shared" si="14"/>
        <v>87408230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7921022</v>
      </c>
      <c r="K305" s="221">
        <f>INDEX(Data[],MATCH($A305,Data[Dist],0),MATCH(K$5,Data[#Headers],0))</f>
        <v>10182658</v>
      </c>
      <c r="M305" s="59">
        <f>INDEX('Payment Total'!$A$7:$H$331,MATCH('Payment by Source'!$A305,'Payment Total'!$A$7:$A$331,0),5)-K305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79423288</v>
      </c>
      <c r="X305" s="136">
        <f t="shared" si="13"/>
        <v>7942329</v>
      </c>
      <c r="Y305" s="136">
        <f t="shared" si="14"/>
        <v>79423290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1303933</v>
      </c>
      <c r="K306" s="221">
        <f>INDEX(Data[],MATCH($A306,Data[Dist],0),MATCH(K$5,Data[#Headers],0))</f>
        <v>1692965</v>
      </c>
      <c r="M306" s="59">
        <f>INDEX('Payment Total'!$A$7:$H$331,MATCH('Payment by Source'!$A306,'Payment Total'!$A$7:$A$331,0),5)-K306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13072281</v>
      </c>
      <c r="X306" s="136">
        <f t="shared" si="13"/>
        <v>1307228</v>
      </c>
      <c r="Y306" s="136">
        <f t="shared" si="14"/>
        <v>13072280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291831</v>
      </c>
      <c r="K307" s="221">
        <f>INDEX(Data[],MATCH($A307,Data[Dist],0),MATCH(K$5,Data[#Headers],0))</f>
        <v>422851</v>
      </c>
      <c r="M307" s="59">
        <f>INDEX('Payment Total'!$A$7:$H$331,MATCH('Payment by Source'!$A307,'Payment Total'!$A$7:$A$331,0),5)-K307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2926664</v>
      </c>
      <c r="X307" s="136">
        <f t="shared" si="13"/>
        <v>292666</v>
      </c>
      <c r="Y307" s="136">
        <f t="shared" si="14"/>
        <v>2926660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1038451</v>
      </c>
      <c r="K308" s="221">
        <f>INDEX(Data[],MATCH($A308,Data[Dist],0),MATCH(K$5,Data[#Headers],0))</f>
        <v>1384270</v>
      </c>
      <c r="M308" s="59">
        <f>INDEX('Payment Total'!$A$7:$H$331,MATCH('Payment by Source'!$A308,'Payment Total'!$A$7:$A$331,0),5)-K308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10411025</v>
      </c>
      <c r="X308" s="136">
        <f t="shared" si="13"/>
        <v>1041103</v>
      </c>
      <c r="Y308" s="136">
        <f t="shared" si="14"/>
        <v>10411030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122008</v>
      </c>
      <c r="K309" s="221">
        <f>INDEX(Data[],MATCH($A309,Data[Dist],0),MATCH(K$5,Data[#Headers],0))</f>
        <v>212621</v>
      </c>
      <c r="M309" s="59">
        <f>INDEX('Payment Total'!$A$7:$H$331,MATCH('Payment by Source'!$A309,'Payment Total'!$A$7:$A$331,0),5)-K309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1256272</v>
      </c>
      <c r="X309" s="136">
        <f t="shared" si="13"/>
        <v>125627</v>
      </c>
      <c r="Y309" s="136">
        <f t="shared" si="14"/>
        <v>1256270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406676</v>
      </c>
      <c r="K310" s="221">
        <f>INDEX(Data[],MATCH($A310,Data[Dist],0),MATCH(K$5,Data[#Headers],0))</f>
        <v>565595</v>
      </c>
      <c r="M310" s="59">
        <f>INDEX('Payment Total'!$A$7:$H$331,MATCH('Payment by Source'!$A310,'Payment Total'!$A$7:$A$331,0),5)-K310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4078870</v>
      </c>
      <c r="X310" s="136">
        <f t="shared" si="13"/>
        <v>407887</v>
      </c>
      <c r="Y310" s="136">
        <f t="shared" si="14"/>
        <v>4078870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224843</v>
      </c>
      <c r="K311" s="221">
        <f>INDEX(Data[],MATCH($A311,Data[Dist],0),MATCH(K$5,Data[#Headers],0))</f>
        <v>328908</v>
      </c>
      <c r="M311" s="59">
        <f>INDEX('Payment Total'!$A$7:$H$331,MATCH('Payment by Source'!$A311,'Payment Total'!$A$7:$A$331,0),5)-K311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2254287</v>
      </c>
      <c r="X311" s="136">
        <f t="shared" si="13"/>
        <v>225429</v>
      </c>
      <c r="Y311" s="136">
        <f t="shared" si="14"/>
        <v>2254290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141041</v>
      </c>
      <c r="K312" s="221">
        <f>INDEX(Data[],MATCH($A312,Data[Dist],0),MATCH(K$5,Data[#Headers],0))</f>
        <v>214074</v>
      </c>
      <c r="M312" s="59">
        <f>INDEX('Payment Total'!$A$7:$H$331,MATCH('Payment by Source'!$A312,'Payment Total'!$A$7:$A$331,0),5)-K312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1414450</v>
      </c>
      <c r="X312" s="136">
        <f t="shared" si="13"/>
        <v>141445</v>
      </c>
      <c r="Y312" s="136">
        <f t="shared" si="14"/>
        <v>1414450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699951</v>
      </c>
      <c r="K313" s="221">
        <f>INDEX(Data[],MATCH($A313,Data[Dist],0),MATCH(K$5,Data[#Headers],0))</f>
        <v>963555</v>
      </c>
      <c r="M313" s="59">
        <f>INDEX('Payment Total'!$A$7:$H$331,MATCH('Payment by Source'!$A313,'Payment Total'!$A$7:$A$331,0),5)-K313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7019729</v>
      </c>
      <c r="X313" s="136">
        <f t="shared" si="13"/>
        <v>701973</v>
      </c>
      <c r="Y313" s="136">
        <f t="shared" si="14"/>
        <v>7019730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4161598</v>
      </c>
      <c r="K314" s="221">
        <f>INDEX(Data[],MATCH($A314,Data[Dist],0),MATCH(K$5,Data[#Headers],0))</f>
        <v>5647247</v>
      </c>
      <c r="M314" s="59">
        <f>INDEX('Payment Total'!$A$7:$H$331,MATCH('Payment by Source'!$A314,'Payment Total'!$A$7:$A$331,0),5)-K314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41745592</v>
      </c>
      <c r="X314" s="136">
        <f t="shared" si="13"/>
        <v>4174559</v>
      </c>
      <c r="Y314" s="136">
        <f t="shared" si="14"/>
        <v>41745590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1666125</v>
      </c>
      <c r="K315" s="221">
        <f>INDEX(Data[],MATCH($A315,Data[Dist],0),MATCH(K$5,Data[#Headers],0))</f>
        <v>2368205</v>
      </c>
      <c r="M315" s="59">
        <f>INDEX('Payment Total'!$A$7:$H$331,MATCH('Payment by Source'!$A315,'Payment Total'!$A$7:$A$331,0),5)-K315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16709680</v>
      </c>
      <c r="X315" s="136">
        <f t="shared" si="13"/>
        <v>1670968</v>
      </c>
      <c r="Y315" s="136">
        <f t="shared" si="14"/>
        <v>16709680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141821</v>
      </c>
      <c r="K316" s="221">
        <f>INDEX(Data[],MATCH($A316,Data[Dist],0),MATCH(K$5,Data[#Headers],0))</f>
        <v>213956</v>
      </c>
      <c r="M316" s="59">
        <f>INDEX('Payment Total'!$A$7:$H$331,MATCH('Payment by Source'!$A316,'Payment Total'!$A$7:$A$331,0),5)-K316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1423305</v>
      </c>
      <c r="X316" s="136">
        <f t="shared" si="13"/>
        <v>142331</v>
      </c>
      <c r="Y316" s="136">
        <f t="shared" si="14"/>
        <v>1423310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900268</v>
      </c>
      <c r="K317" s="221">
        <f>INDEX(Data[],MATCH($A317,Data[Dist],0),MATCH(K$5,Data[#Headers],0))</f>
        <v>1153800</v>
      </c>
      <c r="M317" s="59">
        <f>INDEX('Payment Total'!$A$7:$H$331,MATCH('Payment by Source'!$A317,'Payment Total'!$A$7:$A$331,0),5)-K317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9021452</v>
      </c>
      <c r="X317" s="136">
        <f t="shared" si="13"/>
        <v>902145</v>
      </c>
      <c r="Y317" s="136">
        <f t="shared" si="14"/>
        <v>9021450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444508</v>
      </c>
      <c r="K318" s="221">
        <f>INDEX(Data[],MATCH($A318,Data[Dist],0),MATCH(K$5,Data[#Headers],0))</f>
        <v>638005</v>
      </c>
      <c r="M318" s="59">
        <f>INDEX('Payment Total'!$A$7:$H$331,MATCH('Payment by Source'!$A318,'Payment Total'!$A$7:$A$331,0),5)-K318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4459469</v>
      </c>
      <c r="X318" s="136">
        <f t="shared" si="13"/>
        <v>445947</v>
      </c>
      <c r="Y318" s="136">
        <f t="shared" si="14"/>
        <v>4459470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390753</v>
      </c>
      <c r="K319" s="221">
        <f>INDEX(Data[],MATCH($A319,Data[Dist],0),MATCH(K$5,Data[#Headers],0))</f>
        <v>535746</v>
      </c>
      <c r="M319" s="59">
        <f>INDEX('Payment Total'!$A$7:$H$331,MATCH('Payment by Source'!$A319,'Payment Total'!$A$7:$A$331,0),5)-K319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3918629</v>
      </c>
      <c r="X319" s="136">
        <f t="shared" si="13"/>
        <v>391863</v>
      </c>
      <c r="Y319" s="136">
        <f t="shared" si="14"/>
        <v>3918630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289664</v>
      </c>
      <c r="K320" s="221">
        <f>INDEX(Data[],MATCH($A320,Data[Dist],0),MATCH(K$5,Data[#Headers],0))</f>
        <v>423083</v>
      </c>
      <c r="M320" s="59">
        <f>INDEX('Payment Total'!$A$7:$H$331,MATCH('Payment by Source'!$A320,'Payment Total'!$A$7:$A$331,0),5)-K320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2905340</v>
      </c>
      <c r="X320" s="136">
        <f t="shared" si="13"/>
        <v>290534</v>
      </c>
      <c r="Y320" s="136">
        <f t="shared" si="14"/>
        <v>2905340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515522</v>
      </c>
      <c r="K321" s="221">
        <f>INDEX(Data[],MATCH($A321,Data[Dist],0),MATCH(K$5,Data[#Headers],0))</f>
        <v>678203</v>
      </c>
      <c r="M321" s="59">
        <f>INDEX('Payment Total'!$A$7:$H$331,MATCH('Payment by Source'!$A321,'Payment Total'!$A$7:$A$331,0),5)-K321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5166377</v>
      </c>
      <c r="X321" s="136">
        <f t="shared" si="13"/>
        <v>516638</v>
      </c>
      <c r="Y321" s="136">
        <f t="shared" si="14"/>
        <v>5166380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188209</v>
      </c>
      <c r="K322" s="221">
        <f>INDEX(Data[],MATCH($A322,Data[Dist],0),MATCH(K$5,Data[#Headers],0))</f>
        <v>295797</v>
      </c>
      <c r="M322" s="59">
        <f>INDEX('Payment Total'!$A$7:$H$331,MATCH('Payment by Source'!$A322,'Payment Total'!$A$7:$A$331,0),5)-K322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1889670</v>
      </c>
      <c r="X322" s="136">
        <f t="shared" si="13"/>
        <v>188967</v>
      </c>
      <c r="Y322" s="136">
        <f t="shared" si="14"/>
        <v>1889670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69868</v>
      </c>
      <c r="K323" s="221">
        <f>INDEX(Data[],MATCH($A323,Data[Dist],0),MATCH(K$5,Data[#Headers],0))</f>
        <v>120908</v>
      </c>
      <c r="M323" s="59">
        <f>INDEX('Payment Total'!$A$7:$H$331,MATCH('Payment by Source'!$A323,'Payment Total'!$A$7:$A$331,0),5)-K323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701288</v>
      </c>
      <c r="X323" s="136">
        <f t="shared" si="13"/>
        <v>70129</v>
      </c>
      <c r="Y323" s="136">
        <f t="shared" si="14"/>
        <v>701290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635389</v>
      </c>
      <c r="K324" s="221">
        <f>INDEX(Data[],MATCH($A324,Data[Dist],0),MATCH(K$5,Data[#Headers],0))</f>
        <v>847313</v>
      </c>
      <c r="M324" s="59">
        <f>INDEX('Payment Total'!$A$7:$H$331,MATCH('Payment by Source'!$A324,'Payment Total'!$A$7:$A$331,0),5)-K324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6370684</v>
      </c>
      <c r="X324" s="136">
        <f t="shared" si="13"/>
        <v>637068</v>
      </c>
      <c r="Y324" s="136">
        <f t="shared" si="14"/>
        <v>6370680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517741</v>
      </c>
      <c r="K325" s="221">
        <f>INDEX(Data[],MATCH($A325,Data[Dist],0),MATCH(K$5,Data[#Headers],0))</f>
        <v>676025</v>
      </c>
      <c r="M325" s="59">
        <f>INDEX('Payment Total'!$A$7:$H$331,MATCH('Payment by Source'!$A325,'Payment Total'!$A$7:$A$331,0),5)-K325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5189818</v>
      </c>
      <c r="X325" s="136">
        <f t="shared" si="13"/>
        <v>518982</v>
      </c>
      <c r="Y325" s="136">
        <f t="shared" si="14"/>
        <v>5189820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158009</v>
      </c>
      <c r="K326" s="221">
        <f>INDEX(Data[],MATCH($A326,Data[Dist],0),MATCH(K$5,Data[#Headers],0))</f>
        <v>234405</v>
      </c>
      <c r="M326" s="59">
        <f>INDEX('Payment Total'!$A$7:$H$331,MATCH('Payment by Source'!$A326,'Payment Total'!$A$7:$A$331,0),5)-K326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1750965</v>
      </c>
      <c r="X326" s="136">
        <f t="shared" si="13"/>
        <v>175097</v>
      </c>
      <c r="Y326" s="136">
        <f t="shared" si="14"/>
        <v>1750970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1013402</v>
      </c>
      <c r="K327" s="221">
        <f>INDEX(Data[],MATCH($A327,Data[Dist],0),MATCH(K$5,Data[#Headers],0))</f>
        <v>1305871</v>
      </c>
      <c r="M327" s="59">
        <f>INDEX('Payment Total'!$A$7:$H$331,MATCH('Payment by Source'!$A327,'Payment Total'!$A$7:$A$331,0),5)-K327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10159046</v>
      </c>
      <c r="X327" s="136">
        <f t="shared" ref="X327:X329" si="16">ROUND(W327/10,0)</f>
        <v>1015905</v>
      </c>
      <c r="Y327" s="136">
        <f t="shared" ref="Y327:Y329" si="17">X327*10</f>
        <v>10159050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305475</v>
      </c>
      <c r="K328" s="221">
        <f>INDEX(Data[],MATCH($A328,Data[Dist],0),MATCH(K$5,Data[#Headers],0))</f>
        <v>418622</v>
      </c>
      <c r="M328" s="59">
        <f>INDEX('Payment Total'!$A$7:$H$331,MATCH('Payment by Source'!$A328,'Payment Total'!$A$7:$A$331,0),5)-K328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3062551</v>
      </c>
      <c r="X328" s="136">
        <f t="shared" si="16"/>
        <v>306255</v>
      </c>
      <c r="Y328" s="136">
        <f t="shared" si="17"/>
        <v>3062550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320914</v>
      </c>
      <c r="K329" s="221">
        <f>INDEX(Data[],MATCH($A329,Data[Dist],0),MATCH(K$5,Data[#Headers],0))</f>
        <v>429898</v>
      </c>
      <c r="M329" s="59">
        <f>INDEX('Payment Total'!$A$7:$H$331,MATCH('Payment by Source'!$A329,'Payment Total'!$A$7:$A$331,0),5)-K329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3216975</v>
      </c>
      <c r="X329" s="136">
        <f t="shared" si="16"/>
        <v>321698</v>
      </c>
      <c r="Y329" s="136">
        <f t="shared" si="17"/>
        <v>3216980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680887</v>
      </c>
      <c r="K330" s="221">
        <f>INDEX(Data[],MATCH($A330,Data[Dist],0),MATCH(K$5,Data[#Headers],0))</f>
        <v>892597</v>
      </c>
      <c r="M330" s="59">
        <f>INDEX('Payment Total'!$A$7:$H$331,MATCH('Payment by Source'!$A330,'Payment Total'!$A$7:$A$331,0),5)-K330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6825699</v>
      </c>
      <c r="X330" s="136">
        <f>ROUND(W330/10,0)</f>
        <v>682570</v>
      </c>
      <c r="Y330" s="136">
        <f>X330*10</f>
        <v>6825700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297206956</v>
      </c>
      <c r="K331" s="214">
        <f t="shared" si="18"/>
        <v>390149097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U334"/>
  <sheetViews>
    <sheetView zoomScaleNormal="100" workbookViewId="0">
      <pane xSplit="2" ySplit="7" topLeftCell="C316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16060</v>
      </c>
      <c r="I2" s="1">
        <v>0</v>
      </c>
      <c r="J2" s="3">
        <v>4601003</v>
      </c>
      <c r="K2" s="3">
        <v>4584943</v>
      </c>
      <c r="L2" s="3">
        <v>4584943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3348191</v>
      </c>
      <c r="T2" s="3">
        <v>3348191</v>
      </c>
      <c r="U2" s="3">
        <v>460100</v>
      </c>
      <c r="V2" s="3">
        <v>460100</v>
      </c>
      <c r="W2" s="3">
        <v>460100</v>
      </c>
      <c r="X2" s="3">
        <v>460100</v>
      </c>
      <c r="Y2" s="3">
        <v>457424</v>
      </c>
      <c r="Z2" s="3">
        <v>457424</v>
      </c>
      <c r="AA2" s="4">
        <v>457424</v>
      </c>
      <c r="AB2" s="4">
        <v>457424</v>
      </c>
      <c r="AC2" s="4">
        <v>457424</v>
      </c>
      <c r="AD2" s="4">
        <v>457423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2297824</v>
      </c>
      <c r="AJ2" s="4">
        <v>2755248</v>
      </c>
      <c r="AK2" s="4">
        <v>3212672</v>
      </c>
      <c r="AL2" s="4">
        <v>3670096</v>
      </c>
      <c r="AM2" s="4">
        <v>4127520</v>
      </c>
      <c r="AN2" s="4">
        <v>4584943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6706</v>
      </c>
      <c r="I3" s="3">
        <v>0</v>
      </c>
      <c r="J3" s="3">
        <v>2309014</v>
      </c>
      <c r="K3" s="3">
        <v>2302308</v>
      </c>
      <c r="L3" s="3">
        <v>2302308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1649677</v>
      </c>
      <c r="T3" s="3">
        <v>1649677</v>
      </c>
      <c r="U3" s="3">
        <v>230901</v>
      </c>
      <c r="V3" s="3">
        <v>230901</v>
      </c>
      <c r="W3" s="3">
        <v>230901</v>
      </c>
      <c r="X3" s="3">
        <v>230901</v>
      </c>
      <c r="Y3" s="3">
        <v>229784</v>
      </c>
      <c r="Z3" s="3">
        <v>229784</v>
      </c>
      <c r="AA3" s="4">
        <v>229784</v>
      </c>
      <c r="AB3" s="4">
        <v>229784</v>
      </c>
      <c r="AC3" s="4">
        <v>229784</v>
      </c>
      <c r="AD3" s="4">
        <v>229784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1153388</v>
      </c>
      <c r="AJ3" s="4">
        <v>1383172</v>
      </c>
      <c r="AK3" s="4">
        <v>1612956</v>
      </c>
      <c r="AL3" s="4">
        <v>1842740</v>
      </c>
      <c r="AM3" s="4">
        <v>2072524</v>
      </c>
      <c r="AN3" s="4">
        <v>2302308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49504</v>
      </c>
      <c r="I4" s="1">
        <v>0</v>
      </c>
      <c r="J4" s="3">
        <v>17722059</v>
      </c>
      <c r="K4" s="3">
        <v>17672555</v>
      </c>
      <c r="L4" s="3">
        <v>17672555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14453063</v>
      </c>
      <c r="T4" s="3">
        <v>14453063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1763955</v>
      </c>
      <c r="Z4" s="3">
        <v>1763955</v>
      </c>
      <c r="AA4" s="4">
        <v>1763955</v>
      </c>
      <c r="AB4" s="4">
        <v>1763955</v>
      </c>
      <c r="AC4" s="4">
        <v>1763955</v>
      </c>
      <c r="AD4" s="4">
        <v>1763956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8852779</v>
      </c>
      <c r="AJ4" s="4">
        <v>10616734</v>
      </c>
      <c r="AK4" s="4">
        <v>12380689</v>
      </c>
      <c r="AL4" s="4">
        <v>14144644</v>
      </c>
      <c r="AM4" s="4">
        <v>15908599</v>
      </c>
      <c r="AN4" s="4">
        <v>17672555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12026</v>
      </c>
      <c r="I5" s="1">
        <v>0</v>
      </c>
      <c r="J5" s="3">
        <v>4232445</v>
      </c>
      <c r="K5" s="3">
        <v>4220419</v>
      </c>
      <c r="L5" s="3">
        <v>4220419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3272123</v>
      </c>
      <c r="T5" s="3">
        <v>3272123</v>
      </c>
      <c r="U5" s="3">
        <v>423245</v>
      </c>
      <c r="V5" s="3">
        <v>423245</v>
      </c>
      <c r="W5" s="3">
        <v>423245</v>
      </c>
      <c r="X5" s="3">
        <v>423245</v>
      </c>
      <c r="Y5" s="3">
        <v>421240</v>
      </c>
      <c r="Z5" s="3">
        <v>421240</v>
      </c>
      <c r="AA5" s="4">
        <v>421240</v>
      </c>
      <c r="AB5" s="4">
        <v>421240</v>
      </c>
      <c r="AC5" s="4">
        <v>421240</v>
      </c>
      <c r="AD5" s="4">
        <v>421239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2114220</v>
      </c>
      <c r="AJ5" s="4">
        <v>2535460</v>
      </c>
      <c r="AK5" s="4">
        <v>2956700</v>
      </c>
      <c r="AL5" s="4">
        <v>3377940</v>
      </c>
      <c r="AM5" s="4">
        <v>3799180</v>
      </c>
      <c r="AN5" s="4">
        <v>4220419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4704</v>
      </c>
      <c r="I6" s="3">
        <v>0</v>
      </c>
      <c r="J6" s="3">
        <v>1268860</v>
      </c>
      <c r="K6" s="3">
        <v>1264156</v>
      </c>
      <c r="L6" s="3">
        <v>1264156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853279</v>
      </c>
      <c r="T6" s="3">
        <v>853279</v>
      </c>
      <c r="U6" s="3">
        <v>126886</v>
      </c>
      <c r="V6" s="3">
        <v>126886</v>
      </c>
      <c r="W6" s="3">
        <v>126886</v>
      </c>
      <c r="X6" s="3">
        <v>126886</v>
      </c>
      <c r="Y6" s="3">
        <v>126102</v>
      </c>
      <c r="Z6" s="3">
        <v>126102</v>
      </c>
      <c r="AA6" s="4">
        <v>126102</v>
      </c>
      <c r="AB6" s="4">
        <v>126102</v>
      </c>
      <c r="AC6" s="4">
        <v>126102</v>
      </c>
      <c r="AD6" s="4">
        <v>126102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633646</v>
      </c>
      <c r="AJ6" s="4">
        <v>759748</v>
      </c>
      <c r="AK6" s="4">
        <v>885850</v>
      </c>
      <c r="AL6" s="4">
        <v>1011952</v>
      </c>
      <c r="AM6" s="4">
        <v>1138054</v>
      </c>
      <c r="AN6" s="4">
        <v>1264156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24645</v>
      </c>
      <c r="I7" s="3">
        <v>0</v>
      </c>
      <c r="J7" s="3">
        <v>9254148</v>
      </c>
      <c r="K7" s="3">
        <v>9229503</v>
      </c>
      <c r="L7" s="3">
        <v>9229503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7492008</v>
      </c>
      <c r="T7" s="3">
        <v>7492008</v>
      </c>
      <c r="U7" s="3">
        <v>925415</v>
      </c>
      <c r="V7" s="3">
        <v>925415</v>
      </c>
      <c r="W7" s="3">
        <v>925415</v>
      </c>
      <c r="X7" s="3">
        <v>925415</v>
      </c>
      <c r="Y7" s="3">
        <v>921307</v>
      </c>
      <c r="Z7" s="3">
        <v>921307</v>
      </c>
      <c r="AA7" s="4">
        <v>921307</v>
      </c>
      <c r="AB7" s="4">
        <v>921307</v>
      </c>
      <c r="AC7" s="4">
        <v>921307</v>
      </c>
      <c r="AD7" s="4">
        <v>921308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4622967</v>
      </c>
      <c r="AJ7" s="4">
        <v>5544274</v>
      </c>
      <c r="AK7" s="4">
        <v>6465581</v>
      </c>
      <c r="AL7" s="4">
        <v>7386888</v>
      </c>
      <c r="AM7" s="4">
        <v>8308195</v>
      </c>
      <c r="AN7" s="4">
        <v>9229503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12347</v>
      </c>
      <c r="I8" s="1">
        <v>0</v>
      </c>
      <c r="J8" s="3">
        <v>4093892</v>
      </c>
      <c r="K8" s="3">
        <v>4081545</v>
      </c>
      <c r="L8" s="3">
        <v>4081545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2990466</v>
      </c>
      <c r="T8" s="3">
        <v>2990466</v>
      </c>
      <c r="U8" s="3">
        <v>409389</v>
      </c>
      <c r="V8" s="3">
        <v>409389</v>
      </c>
      <c r="W8" s="3">
        <v>409389</v>
      </c>
      <c r="X8" s="3">
        <v>409389</v>
      </c>
      <c r="Y8" s="3">
        <v>407332</v>
      </c>
      <c r="Z8" s="3">
        <v>407332</v>
      </c>
      <c r="AA8" s="4">
        <v>407331</v>
      </c>
      <c r="AB8" s="4">
        <v>407331</v>
      </c>
      <c r="AC8" s="4">
        <v>407331</v>
      </c>
      <c r="AD8" s="4">
        <v>407332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2044888</v>
      </c>
      <c r="AJ8" s="4">
        <v>2452220</v>
      </c>
      <c r="AK8" s="4">
        <v>2859551</v>
      </c>
      <c r="AL8" s="4">
        <v>3266882</v>
      </c>
      <c r="AM8" s="4">
        <v>3674213</v>
      </c>
      <c r="AN8" s="4">
        <v>4081545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5778</v>
      </c>
      <c r="I9" s="1">
        <v>0</v>
      </c>
      <c r="J9" s="3">
        <v>1841694</v>
      </c>
      <c r="K9" s="3">
        <v>1835916</v>
      </c>
      <c r="L9" s="3">
        <v>1835916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1273845</v>
      </c>
      <c r="T9" s="3">
        <v>1273845</v>
      </c>
      <c r="U9" s="3">
        <v>184169</v>
      </c>
      <c r="V9" s="3">
        <v>184169</v>
      </c>
      <c r="W9" s="3">
        <v>184169</v>
      </c>
      <c r="X9" s="3">
        <v>184169</v>
      </c>
      <c r="Y9" s="3">
        <v>183207</v>
      </c>
      <c r="Z9" s="3">
        <v>183207</v>
      </c>
      <c r="AA9" s="4">
        <v>183207</v>
      </c>
      <c r="AB9" s="4">
        <v>183207</v>
      </c>
      <c r="AC9" s="4">
        <v>183207</v>
      </c>
      <c r="AD9" s="4">
        <v>183205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919883</v>
      </c>
      <c r="AJ9" s="4">
        <v>1103090</v>
      </c>
      <c r="AK9" s="4">
        <v>1286297</v>
      </c>
      <c r="AL9" s="4">
        <v>1469504</v>
      </c>
      <c r="AM9" s="4">
        <v>1652711</v>
      </c>
      <c r="AN9" s="4">
        <v>1835916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33000</v>
      </c>
      <c r="I10" s="1">
        <v>0</v>
      </c>
      <c r="J10" s="3">
        <v>9852698</v>
      </c>
      <c r="K10" s="3">
        <v>9819698</v>
      </c>
      <c r="L10" s="3">
        <v>9819698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7105735</v>
      </c>
      <c r="T10" s="3">
        <v>7105735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979770</v>
      </c>
      <c r="Z10" s="3">
        <v>979770</v>
      </c>
      <c r="AA10" s="4">
        <v>979770</v>
      </c>
      <c r="AB10" s="4">
        <v>979770</v>
      </c>
      <c r="AC10" s="4">
        <v>979770</v>
      </c>
      <c r="AD10" s="4">
        <v>979768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4920850</v>
      </c>
      <c r="AJ10" s="4">
        <v>5900620</v>
      </c>
      <c r="AK10" s="4">
        <v>6880390</v>
      </c>
      <c r="AL10" s="4">
        <v>7860160</v>
      </c>
      <c r="AM10" s="4">
        <v>8839930</v>
      </c>
      <c r="AN10" s="4">
        <v>9819698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25190</v>
      </c>
      <c r="I11" s="1">
        <v>0</v>
      </c>
      <c r="J11" s="3">
        <v>8558834</v>
      </c>
      <c r="K11" s="3">
        <v>8533644</v>
      </c>
      <c r="L11" s="3">
        <v>8533644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6423804</v>
      </c>
      <c r="T11" s="3">
        <v>6423804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851685</v>
      </c>
      <c r="Z11" s="3">
        <v>851685</v>
      </c>
      <c r="AA11" s="4">
        <v>851686</v>
      </c>
      <c r="AB11" s="4">
        <v>851686</v>
      </c>
      <c r="AC11" s="4">
        <v>851686</v>
      </c>
      <c r="AD11" s="4">
        <v>851684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4275217</v>
      </c>
      <c r="AJ11" s="4">
        <v>5126902</v>
      </c>
      <c r="AK11" s="4">
        <v>5978588</v>
      </c>
      <c r="AL11" s="4">
        <v>6830274</v>
      </c>
      <c r="AM11" s="4">
        <v>7681960</v>
      </c>
      <c r="AN11" s="4">
        <v>8533644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11923</v>
      </c>
      <c r="I12" s="1">
        <v>0</v>
      </c>
      <c r="J12" s="3">
        <v>4042802</v>
      </c>
      <c r="K12" s="3">
        <v>4030879</v>
      </c>
      <c r="L12" s="3">
        <v>4030879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3045068</v>
      </c>
      <c r="T12" s="3">
        <v>3045068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402293</v>
      </c>
      <c r="Z12" s="3">
        <v>402293</v>
      </c>
      <c r="AA12" s="4">
        <v>402293</v>
      </c>
      <c r="AB12" s="4">
        <v>402293</v>
      </c>
      <c r="AC12" s="4">
        <v>402293</v>
      </c>
      <c r="AD12" s="4">
        <v>402294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2019413</v>
      </c>
      <c r="AJ12" s="4">
        <v>2421706</v>
      </c>
      <c r="AK12" s="4">
        <v>2823999</v>
      </c>
      <c r="AL12" s="4">
        <v>3226292</v>
      </c>
      <c r="AM12" s="4">
        <v>3628585</v>
      </c>
      <c r="AN12" s="4">
        <v>4030879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19510</v>
      </c>
      <c r="I13" s="1">
        <v>0</v>
      </c>
      <c r="J13" s="3">
        <v>6017945</v>
      </c>
      <c r="K13" s="3">
        <v>5998435</v>
      </c>
      <c r="L13" s="3">
        <v>5998435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4378443</v>
      </c>
      <c r="T13" s="3">
        <v>4378443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598543</v>
      </c>
      <c r="Z13" s="3">
        <v>598543</v>
      </c>
      <c r="AA13" s="4">
        <v>598542</v>
      </c>
      <c r="AB13" s="4">
        <v>598542</v>
      </c>
      <c r="AC13" s="4">
        <v>598542</v>
      </c>
      <c r="AD13" s="4">
        <v>598543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3005723</v>
      </c>
      <c r="AJ13" s="4">
        <v>3604266</v>
      </c>
      <c r="AK13" s="4">
        <v>4202808</v>
      </c>
      <c r="AL13" s="4">
        <v>4801350</v>
      </c>
      <c r="AM13" s="4">
        <v>5399892</v>
      </c>
      <c r="AN13" s="4">
        <v>5998435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103386</v>
      </c>
      <c r="I14" s="1">
        <v>0</v>
      </c>
      <c r="J14" s="3">
        <v>28785111</v>
      </c>
      <c r="K14" s="3">
        <v>28681725</v>
      </c>
      <c r="L14" s="3">
        <v>28681725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21732880</v>
      </c>
      <c r="T14" s="3">
        <v>21732880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2861280</v>
      </c>
      <c r="Z14" s="3">
        <v>2861280</v>
      </c>
      <c r="AA14" s="4">
        <v>2861280</v>
      </c>
      <c r="AB14" s="4">
        <v>2861280</v>
      </c>
      <c r="AC14" s="4">
        <v>2861280</v>
      </c>
      <c r="AD14" s="4">
        <v>2861281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14375324</v>
      </c>
      <c r="AJ14" s="4">
        <v>17236604</v>
      </c>
      <c r="AK14" s="4">
        <v>20097884</v>
      </c>
      <c r="AL14" s="4">
        <v>22959164</v>
      </c>
      <c r="AM14" s="4">
        <v>25820444</v>
      </c>
      <c r="AN14" s="4">
        <v>28681725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27413</v>
      </c>
      <c r="I15" s="1">
        <v>0</v>
      </c>
      <c r="J15" s="3">
        <v>9642318</v>
      </c>
      <c r="K15" s="3">
        <v>9614905</v>
      </c>
      <c r="L15" s="3">
        <v>9614905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7390482</v>
      </c>
      <c r="T15" s="3">
        <v>7390482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959663</v>
      </c>
      <c r="Z15" s="3">
        <v>959663</v>
      </c>
      <c r="AA15" s="4">
        <v>959663</v>
      </c>
      <c r="AB15" s="4">
        <v>959663</v>
      </c>
      <c r="AC15" s="4">
        <v>959663</v>
      </c>
      <c r="AD15" s="4">
        <v>959662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4816591</v>
      </c>
      <c r="AJ15" s="4">
        <v>5776254</v>
      </c>
      <c r="AK15" s="4">
        <v>6735917</v>
      </c>
      <c r="AL15" s="4">
        <v>7695580</v>
      </c>
      <c r="AM15" s="4">
        <v>8655243</v>
      </c>
      <c r="AN15" s="4">
        <v>9614905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4955</v>
      </c>
      <c r="I16" s="1">
        <v>0</v>
      </c>
      <c r="J16" s="3">
        <v>1784862</v>
      </c>
      <c r="K16" s="3">
        <v>1779907</v>
      </c>
      <c r="L16" s="3">
        <v>1779907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1297641</v>
      </c>
      <c r="T16" s="3">
        <v>1297641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177661</v>
      </c>
      <c r="Z16" s="3">
        <v>177661</v>
      </c>
      <c r="AA16" s="4">
        <v>177660</v>
      </c>
      <c r="AB16" s="4">
        <v>177660</v>
      </c>
      <c r="AC16" s="4">
        <v>177660</v>
      </c>
      <c r="AD16" s="4">
        <v>177661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891605</v>
      </c>
      <c r="AJ16" s="4">
        <v>1069266</v>
      </c>
      <c r="AK16" s="4">
        <v>1246926</v>
      </c>
      <c r="AL16" s="4">
        <v>1424586</v>
      </c>
      <c r="AM16" s="4">
        <v>1602246</v>
      </c>
      <c r="AN16" s="4">
        <v>1779907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290817</v>
      </c>
      <c r="I17" s="1">
        <v>0</v>
      </c>
      <c r="J17" s="3">
        <v>95147132</v>
      </c>
      <c r="K17" s="3">
        <v>94856315</v>
      </c>
      <c r="L17" s="3">
        <v>94856315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76981835</v>
      </c>
      <c r="T17" s="3">
        <v>76981835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9466244</v>
      </c>
      <c r="Z17" s="3">
        <v>9466244</v>
      </c>
      <c r="AA17" s="4">
        <v>9466244</v>
      </c>
      <c r="AB17" s="4">
        <v>9466244</v>
      </c>
      <c r="AC17" s="4">
        <v>9466244</v>
      </c>
      <c r="AD17" s="4">
        <v>9466243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47525096</v>
      </c>
      <c r="AJ17" s="4">
        <v>56991340</v>
      </c>
      <c r="AK17" s="4">
        <v>66457584</v>
      </c>
      <c r="AL17" s="4">
        <v>75923828</v>
      </c>
      <c r="AM17" s="4">
        <v>85390072</v>
      </c>
      <c r="AN17" s="4">
        <v>94856315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18110</v>
      </c>
      <c r="I18" s="3">
        <v>0</v>
      </c>
      <c r="J18" s="3">
        <v>6657863</v>
      </c>
      <c r="K18" s="3">
        <v>6639753</v>
      </c>
      <c r="L18" s="3">
        <v>6639753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5162749</v>
      </c>
      <c r="T18" s="3">
        <v>5162749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662768</v>
      </c>
      <c r="Z18" s="3">
        <v>662768</v>
      </c>
      <c r="AA18" s="4">
        <v>662768</v>
      </c>
      <c r="AB18" s="4">
        <v>662768</v>
      </c>
      <c r="AC18" s="4">
        <v>662768</v>
      </c>
      <c r="AD18" s="4">
        <v>662769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3325912</v>
      </c>
      <c r="AJ18" s="4">
        <v>3988680</v>
      </c>
      <c r="AK18" s="4">
        <v>4651448</v>
      </c>
      <c r="AL18" s="4">
        <v>5314216</v>
      </c>
      <c r="AM18" s="4">
        <v>5976984</v>
      </c>
      <c r="AN18" s="4">
        <v>6639753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8916</v>
      </c>
      <c r="I19" s="1">
        <v>0</v>
      </c>
      <c r="J19" s="3">
        <v>2045057</v>
      </c>
      <c r="K19" s="3">
        <v>2036141</v>
      </c>
      <c r="L19" s="3">
        <v>2036141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1222482</v>
      </c>
      <c r="T19" s="3">
        <v>1222482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203020</v>
      </c>
      <c r="Z19" s="3">
        <v>203020</v>
      </c>
      <c r="AA19" s="4">
        <v>203019</v>
      </c>
      <c r="AB19" s="4">
        <v>203019</v>
      </c>
      <c r="AC19" s="4">
        <v>203019</v>
      </c>
      <c r="AD19" s="4">
        <v>203020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1021044</v>
      </c>
      <c r="AJ19" s="4">
        <v>1224064</v>
      </c>
      <c r="AK19" s="4">
        <v>1427083</v>
      </c>
      <c r="AL19" s="4">
        <v>1630102</v>
      </c>
      <c r="AM19" s="4">
        <v>1833121</v>
      </c>
      <c r="AN19" s="4">
        <v>2036141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6423</v>
      </c>
      <c r="I20" s="3">
        <v>0</v>
      </c>
      <c r="J20" s="3">
        <v>1629526</v>
      </c>
      <c r="K20" s="3">
        <v>1623103</v>
      </c>
      <c r="L20" s="3">
        <v>1623103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944380</v>
      </c>
      <c r="T20" s="3">
        <v>944380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161882</v>
      </c>
      <c r="Z20" s="3">
        <v>161882</v>
      </c>
      <c r="AA20" s="4">
        <v>161882</v>
      </c>
      <c r="AB20" s="4">
        <v>161882</v>
      </c>
      <c r="AC20" s="4">
        <v>161882</v>
      </c>
      <c r="AD20" s="4">
        <v>161881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813694</v>
      </c>
      <c r="AJ20" s="4">
        <v>975576</v>
      </c>
      <c r="AK20" s="4">
        <v>1137458</v>
      </c>
      <c r="AL20" s="4">
        <v>1299340</v>
      </c>
      <c r="AM20" s="4">
        <v>1461222</v>
      </c>
      <c r="AN20" s="4">
        <v>1623103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33116</v>
      </c>
      <c r="I21" s="1">
        <v>0</v>
      </c>
      <c r="J21" s="3">
        <v>12674696</v>
      </c>
      <c r="K21" s="3">
        <v>12641580</v>
      </c>
      <c r="L21" s="3">
        <v>12641580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10260060</v>
      </c>
      <c r="T21" s="3">
        <v>10260060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1261950</v>
      </c>
      <c r="Z21" s="3">
        <v>1261950</v>
      </c>
      <c r="AA21" s="4">
        <v>1261950</v>
      </c>
      <c r="AB21" s="4">
        <v>1261950</v>
      </c>
      <c r="AC21" s="4">
        <v>1261950</v>
      </c>
      <c r="AD21" s="4">
        <v>1261950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6331830</v>
      </c>
      <c r="AJ21" s="4">
        <v>7593780</v>
      </c>
      <c r="AK21" s="4">
        <v>8855730</v>
      </c>
      <c r="AL21" s="4">
        <v>10117680</v>
      </c>
      <c r="AM21" s="4">
        <v>11379630</v>
      </c>
      <c r="AN21" s="4">
        <v>12641580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11276</v>
      </c>
      <c r="I22" s="3">
        <v>0</v>
      </c>
      <c r="J22" s="3">
        <v>3401901</v>
      </c>
      <c r="K22" s="3">
        <v>3390625</v>
      </c>
      <c r="L22" s="3">
        <v>3390625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2393876</v>
      </c>
      <c r="T22" s="3">
        <v>2393876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338311</v>
      </c>
      <c r="Z22" s="3">
        <v>338311</v>
      </c>
      <c r="AA22" s="4">
        <v>338311</v>
      </c>
      <c r="AB22" s="4">
        <v>338311</v>
      </c>
      <c r="AC22" s="4">
        <v>338311</v>
      </c>
      <c r="AD22" s="4">
        <v>338310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1699071</v>
      </c>
      <c r="AJ22" s="4">
        <v>2037382</v>
      </c>
      <c r="AK22" s="4">
        <v>2375693</v>
      </c>
      <c r="AL22" s="4">
        <v>2714004</v>
      </c>
      <c r="AM22" s="4">
        <v>3052315</v>
      </c>
      <c r="AN22" s="4">
        <v>3390625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17973</v>
      </c>
      <c r="I23" s="1">
        <v>0</v>
      </c>
      <c r="J23" s="3">
        <v>5009091</v>
      </c>
      <c r="K23" s="3">
        <v>4991118</v>
      </c>
      <c r="L23" s="3">
        <v>4991118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3614210</v>
      </c>
      <c r="T23" s="3">
        <v>3614210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497914</v>
      </c>
      <c r="Z23" s="3">
        <v>497914</v>
      </c>
      <c r="AA23" s="4">
        <v>497914</v>
      </c>
      <c r="AB23" s="4">
        <v>497914</v>
      </c>
      <c r="AC23" s="4">
        <v>497914</v>
      </c>
      <c r="AD23" s="4">
        <v>497912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2501550</v>
      </c>
      <c r="AJ23" s="4">
        <v>2999464</v>
      </c>
      <c r="AK23" s="4">
        <v>3497378</v>
      </c>
      <c r="AL23" s="4">
        <v>3995292</v>
      </c>
      <c r="AM23" s="4">
        <v>4493206</v>
      </c>
      <c r="AN23" s="4">
        <v>4991118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40301</v>
      </c>
      <c r="I24" s="1">
        <v>0</v>
      </c>
      <c r="J24" s="3">
        <v>14876813</v>
      </c>
      <c r="K24" s="3">
        <v>14836512</v>
      </c>
      <c r="L24" s="3">
        <v>14836512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11968221</v>
      </c>
      <c r="T24" s="3">
        <v>11968221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1480965</v>
      </c>
      <c r="Z24" s="3">
        <v>1480965</v>
      </c>
      <c r="AA24" s="4">
        <v>1480965</v>
      </c>
      <c r="AB24" s="4">
        <v>1480965</v>
      </c>
      <c r="AC24" s="4">
        <v>1480965</v>
      </c>
      <c r="AD24" s="4">
        <v>1480963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7431689</v>
      </c>
      <c r="AJ24" s="4">
        <v>8912654</v>
      </c>
      <c r="AK24" s="4">
        <v>10393619</v>
      </c>
      <c r="AL24" s="4">
        <v>11874584</v>
      </c>
      <c r="AM24" s="4">
        <v>13355549</v>
      </c>
      <c r="AN24" s="4">
        <v>14836512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7778</v>
      </c>
      <c r="I25" s="3">
        <v>0</v>
      </c>
      <c r="J25" s="3">
        <v>3174016</v>
      </c>
      <c r="K25" s="3">
        <v>3166238</v>
      </c>
      <c r="L25" s="3">
        <v>3166238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2322792</v>
      </c>
      <c r="T25" s="3">
        <v>2322792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316105</v>
      </c>
      <c r="Z25" s="3">
        <v>316105</v>
      </c>
      <c r="AA25" s="4">
        <v>316105</v>
      </c>
      <c r="AB25" s="4">
        <v>316105</v>
      </c>
      <c r="AC25" s="4">
        <v>316105</v>
      </c>
      <c r="AD25" s="4">
        <v>316105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1585713</v>
      </c>
      <c r="AJ25" s="4">
        <v>1901818</v>
      </c>
      <c r="AK25" s="4">
        <v>2217923</v>
      </c>
      <c r="AL25" s="4">
        <v>2534028</v>
      </c>
      <c r="AM25" s="4">
        <v>2850133</v>
      </c>
      <c r="AN25" s="4">
        <v>3166238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10101</v>
      </c>
      <c r="I26" s="1">
        <v>0</v>
      </c>
      <c r="J26" s="3">
        <v>2967633</v>
      </c>
      <c r="K26" s="3">
        <v>2957532</v>
      </c>
      <c r="L26" s="3">
        <v>2957532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2043197</v>
      </c>
      <c r="T26" s="3">
        <v>2043197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295080</v>
      </c>
      <c r="Z26" s="3">
        <v>295080</v>
      </c>
      <c r="AA26" s="4">
        <v>295080</v>
      </c>
      <c r="AB26" s="4">
        <v>295080</v>
      </c>
      <c r="AC26" s="4">
        <v>295080</v>
      </c>
      <c r="AD26" s="4">
        <v>295080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1482132</v>
      </c>
      <c r="AJ26" s="4">
        <v>1777212</v>
      </c>
      <c r="AK26" s="4">
        <v>2072292</v>
      </c>
      <c r="AL26" s="4">
        <v>2367372</v>
      </c>
      <c r="AM26" s="4">
        <v>2662452</v>
      </c>
      <c r="AN26" s="4">
        <v>2957532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11367</v>
      </c>
      <c r="I27" s="1">
        <v>0</v>
      </c>
      <c r="J27" s="3">
        <v>3701755</v>
      </c>
      <c r="K27" s="3">
        <v>3690388</v>
      </c>
      <c r="L27" s="3">
        <v>3690388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2813930</v>
      </c>
      <c r="T27" s="3">
        <v>2813930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368281</v>
      </c>
      <c r="Z27" s="3">
        <v>368281</v>
      </c>
      <c r="AA27" s="4">
        <v>368281</v>
      </c>
      <c r="AB27" s="4">
        <v>368281</v>
      </c>
      <c r="AC27" s="4">
        <v>368281</v>
      </c>
      <c r="AD27" s="4">
        <v>368279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1848985</v>
      </c>
      <c r="AJ27" s="4">
        <v>2217266</v>
      </c>
      <c r="AK27" s="4">
        <v>2585547</v>
      </c>
      <c r="AL27" s="4">
        <v>2953828</v>
      </c>
      <c r="AM27" s="4">
        <v>3322109</v>
      </c>
      <c r="AN27" s="4">
        <v>3690388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10640</v>
      </c>
      <c r="I28" s="1">
        <v>0</v>
      </c>
      <c r="J28" s="3">
        <v>4068868</v>
      </c>
      <c r="K28" s="3">
        <v>4058228</v>
      </c>
      <c r="L28" s="3">
        <v>4058228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3117707</v>
      </c>
      <c r="T28" s="3">
        <v>3117707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405113</v>
      </c>
      <c r="Z28" s="3">
        <v>405113</v>
      </c>
      <c r="AA28" s="4">
        <v>405114</v>
      </c>
      <c r="AB28" s="4">
        <v>405114</v>
      </c>
      <c r="AC28" s="4">
        <v>405114</v>
      </c>
      <c r="AD28" s="4">
        <v>405112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2032661</v>
      </c>
      <c r="AJ28" s="4">
        <v>2437774</v>
      </c>
      <c r="AK28" s="4">
        <v>2842888</v>
      </c>
      <c r="AL28" s="4">
        <v>3248002</v>
      </c>
      <c r="AM28" s="4">
        <v>3653116</v>
      </c>
      <c r="AN28" s="4">
        <v>4058228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13766</v>
      </c>
      <c r="I29" s="3">
        <v>0</v>
      </c>
      <c r="J29" s="3">
        <v>4461344</v>
      </c>
      <c r="K29" s="3">
        <v>4447578</v>
      </c>
      <c r="L29" s="3">
        <v>4447578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3111542</v>
      </c>
      <c r="T29" s="3">
        <v>3111542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443840</v>
      </c>
      <c r="Z29" s="3">
        <v>443840</v>
      </c>
      <c r="AA29" s="4">
        <v>443841</v>
      </c>
      <c r="AB29" s="4">
        <v>443841</v>
      </c>
      <c r="AC29" s="4">
        <v>443841</v>
      </c>
      <c r="AD29" s="4">
        <v>443839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2228376</v>
      </c>
      <c r="AJ29" s="4">
        <v>2672216</v>
      </c>
      <c r="AK29" s="4">
        <v>3116057</v>
      </c>
      <c r="AL29" s="4">
        <v>3559898</v>
      </c>
      <c r="AM29" s="4">
        <v>4003739</v>
      </c>
      <c r="AN29" s="4">
        <v>4447578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16085</v>
      </c>
      <c r="I30" s="1">
        <v>0</v>
      </c>
      <c r="J30" s="3">
        <v>5473394</v>
      </c>
      <c r="K30" s="3">
        <v>5457309</v>
      </c>
      <c r="L30" s="3">
        <v>5457309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4188759</v>
      </c>
      <c r="T30" s="3">
        <v>4188759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544659</v>
      </c>
      <c r="Z30" s="3">
        <v>544659</v>
      </c>
      <c r="AA30" s="4">
        <v>544659</v>
      </c>
      <c r="AB30" s="4">
        <v>544659</v>
      </c>
      <c r="AC30" s="4">
        <v>544659</v>
      </c>
      <c r="AD30" s="4">
        <v>544658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2734015</v>
      </c>
      <c r="AJ30" s="4">
        <v>3278674</v>
      </c>
      <c r="AK30" s="4">
        <v>3823333</v>
      </c>
      <c r="AL30" s="4">
        <v>4367992</v>
      </c>
      <c r="AM30" s="4">
        <v>4912651</v>
      </c>
      <c r="AN30" s="4">
        <v>5457309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3765</v>
      </c>
      <c r="I31" s="3">
        <v>0</v>
      </c>
      <c r="J31" s="3">
        <v>1190626</v>
      </c>
      <c r="K31" s="3">
        <v>1186861</v>
      </c>
      <c r="L31" s="3">
        <v>1186861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846729</v>
      </c>
      <c r="T31" s="3">
        <v>846729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118435</v>
      </c>
      <c r="Z31" s="3">
        <v>118435</v>
      </c>
      <c r="AA31" s="4">
        <v>118435</v>
      </c>
      <c r="AB31" s="4">
        <v>118435</v>
      </c>
      <c r="AC31" s="4">
        <v>118435</v>
      </c>
      <c r="AD31" s="4">
        <v>118434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594687</v>
      </c>
      <c r="AJ31" s="4">
        <v>713122</v>
      </c>
      <c r="AK31" s="4">
        <v>831557</v>
      </c>
      <c r="AL31" s="4">
        <v>949992</v>
      </c>
      <c r="AM31" s="4">
        <v>1068427</v>
      </c>
      <c r="AN31" s="4">
        <v>1186861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33647</v>
      </c>
      <c r="I32" s="1">
        <v>0</v>
      </c>
      <c r="J32" s="3">
        <v>10358537</v>
      </c>
      <c r="K32" s="3">
        <v>10324890</v>
      </c>
      <c r="L32" s="3">
        <v>10324890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7832619</v>
      </c>
      <c r="T32" s="3">
        <v>7832619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1030246</v>
      </c>
      <c r="Z32" s="3">
        <v>1030246</v>
      </c>
      <c r="AA32" s="4">
        <v>1030246</v>
      </c>
      <c r="AB32" s="4">
        <v>1030246</v>
      </c>
      <c r="AC32" s="4">
        <v>1030246</v>
      </c>
      <c r="AD32" s="4">
        <v>1030244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5173662</v>
      </c>
      <c r="AJ32" s="4">
        <v>6203908</v>
      </c>
      <c r="AK32" s="4">
        <v>7234154</v>
      </c>
      <c r="AL32" s="4">
        <v>8264400</v>
      </c>
      <c r="AM32" s="4">
        <v>9294646</v>
      </c>
      <c r="AN32" s="4">
        <v>10324890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87233</v>
      </c>
      <c r="I33" s="1">
        <v>0</v>
      </c>
      <c r="J33" s="3">
        <v>29257302</v>
      </c>
      <c r="K33" s="3">
        <v>29170069</v>
      </c>
      <c r="L33" s="3">
        <v>29170069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23109934</v>
      </c>
      <c r="T33" s="3">
        <v>23109934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2911192</v>
      </c>
      <c r="Z33" s="3">
        <v>2911192</v>
      </c>
      <c r="AA33" s="4">
        <v>2911191</v>
      </c>
      <c r="AB33" s="4">
        <v>2911191</v>
      </c>
      <c r="AC33" s="4">
        <v>2911191</v>
      </c>
      <c r="AD33" s="4">
        <v>2911192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14614112</v>
      </c>
      <c r="AJ33" s="4">
        <v>17525304</v>
      </c>
      <c r="AK33" s="4">
        <v>20436495</v>
      </c>
      <c r="AL33" s="4">
        <v>23347686</v>
      </c>
      <c r="AM33" s="4">
        <v>26258877</v>
      </c>
      <c r="AN33" s="4">
        <v>29170069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17993</v>
      </c>
      <c r="I34" s="1">
        <v>0</v>
      </c>
      <c r="J34" s="3">
        <v>5280800</v>
      </c>
      <c r="K34" s="3">
        <v>5262807</v>
      </c>
      <c r="L34" s="3">
        <v>5262807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3497112</v>
      </c>
      <c r="T34" s="3">
        <v>3497112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525081</v>
      </c>
      <c r="Z34" s="3">
        <v>525081</v>
      </c>
      <c r="AA34" s="4">
        <v>525081</v>
      </c>
      <c r="AB34" s="4">
        <v>525081</v>
      </c>
      <c r="AC34" s="4">
        <v>525081</v>
      </c>
      <c r="AD34" s="4">
        <v>525082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2637401</v>
      </c>
      <c r="AJ34" s="4">
        <v>3162482</v>
      </c>
      <c r="AK34" s="4">
        <v>3687563</v>
      </c>
      <c r="AL34" s="4">
        <v>4212644</v>
      </c>
      <c r="AM34" s="4">
        <v>4737725</v>
      </c>
      <c r="AN34" s="4">
        <v>5262807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60709</v>
      </c>
      <c r="I35" s="1">
        <v>0</v>
      </c>
      <c r="J35" s="3">
        <v>21859113</v>
      </c>
      <c r="K35" s="3">
        <v>21798404</v>
      </c>
      <c r="L35" s="3">
        <v>21798404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17933790</v>
      </c>
      <c r="T35" s="3">
        <v>17933790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2175793</v>
      </c>
      <c r="Z35" s="3">
        <v>2175793</v>
      </c>
      <c r="AA35" s="4">
        <v>2175794</v>
      </c>
      <c r="AB35" s="4">
        <v>2175794</v>
      </c>
      <c r="AC35" s="4">
        <v>2175794</v>
      </c>
      <c r="AD35" s="4">
        <v>2175792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10919437</v>
      </c>
      <c r="AJ35" s="4">
        <v>13095230</v>
      </c>
      <c r="AK35" s="4">
        <v>15271024</v>
      </c>
      <c r="AL35" s="4">
        <v>17446818</v>
      </c>
      <c r="AM35" s="4">
        <v>19622612</v>
      </c>
      <c r="AN35" s="4">
        <v>21798404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45240</v>
      </c>
      <c r="I36" s="1">
        <v>0</v>
      </c>
      <c r="J36" s="3">
        <v>17525538</v>
      </c>
      <c r="K36" s="3">
        <v>17480298</v>
      </c>
      <c r="L36" s="3">
        <v>17480298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14310728</v>
      </c>
      <c r="T36" s="3">
        <v>14310728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1745014</v>
      </c>
      <c r="Z36" s="3">
        <v>1745014</v>
      </c>
      <c r="AA36" s="4">
        <v>1745014</v>
      </c>
      <c r="AB36" s="4">
        <v>1745014</v>
      </c>
      <c r="AC36" s="4">
        <v>1745014</v>
      </c>
      <c r="AD36" s="4">
        <v>1745012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8755230</v>
      </c>
      <c r="AJ36" s="4">
        <v>10500244</v>
      </c>
      <c r="AK36" s="4">
        <v>12245258</v>
      </c>
      <c r="AL36" s="4">
        <v>13990272</v>
      </c>
      <c r="AM36" s="4">
        <v>15735286</v>
      </c>
      <c r="AN36" s="4">
        <v>17480298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12466</v>
      </c>
      <c r="I37" s="1">
        <v>0</v>
      </c>
      <c r="J37" s="3">
        <v>4710511</v>
      </c>
      <c r="K37" s="3">
        <v>4698045</v>
      </c>
      <c r="L37" s="3">
        <v>4698045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3204751</v>
      </c>
      <c r="T37" s="3">
        <v>3204751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468974</v>
      </c>
      <c r="Z37" s="3">
        <v>468974</v>
      </c>
      <c r="AA37" s="4">
        <v>468973</v>
      </c>
      <c r="AB37" s="4">
        <v>468973</v>
      </c>
      <c r="AC37" s="4">
        <v>468973</v>
      </c>
      <c r="AD37" s="4">
        <v>468974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2353178</v>
      </c>
      <c r="AJ37" s="4">
        <v>2822152</v>
      </c>
      <c r="AK37" s="4">
        <v>3291125</v>
      </c>
      <c r="AL37" s="4">
        <v>3760098</v>
      </c>
      <c r="AM37" s="4">
        <v>4229071</v>
      </c>
      <c r="AN37" s="4">
        <v>4698045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13406</v>
      </c>
      <c r="I38" s="1">
        <v>0</v>
      </c>
      <c r="J38" s="3">
        <v>4055045</v>
      </c>
      <c r="K38" s="3">
        <v>4041639</v>
      </c>
      <c r="L38" s="3">
        <v>4041639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2931902</v>
      </c>
      <c r="T38" s="3">
        <v>2931902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403270</v>
      </c>
      <c r="Z38" s="3">
        <v>403270</v>
      </c>
      <c r="AA38" s="4">
        <v>403270</v>
      </c>
      <c r="AB38" s="4">
        <v>403270</v>
      </c>
      <c r="AC38" s="4">
        <v>403270</v>
      </c>
      <c r="AD38" s="4">
        <v>403269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2025290</v>
      </c>
      <c r="AJ38" s="4">
        <v>2428560</v>
      </c>
      <c r="AK38" s="4">
        <v>2831830</v>
      </c>
      <c r="AL38" s="4">
        <v>3235100</v>
      </c>
      <c r="AM38" s="4">
        <v>3638370</v>
      </c>
      <c r="AN38" s="4">
        <v>4041639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11821</v>
      </c>
      <c r="I39" s="1">
        <v>0</v>
      </c>
      <c r="J39" s="3">
        <v>3922609</v>
      </c>
      <c r="K39" s="3">
        <v>3910788</v>
      </c>
      <c r="L39" s="3">
        <v>3910788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2944548</v>
      </c>
      <c r="T39" s="3">
        <v>2944548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390291</v>
      </c>
      <c r="Z39" s="3">
        <v>390291</v>
      </c>
      <c r="AA39" s="4">
        <v>390291</v>
      </c>
      <c r="AB39" s="4">
        <v>390291</v>
      </c>
      <c r="AC39" s="4">
        <v>390291</v>
      </c>
      <c r="AD39" s="4">
        <v>390289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1959335</v>
      </c>
      <c r="AJ39" s="4">
        <v>2349626</v>
      </c>
      <c r="AK39" s="4">
        <v>2739917</v>
      </c>
      <c r="AL39" s="4">
        <v>3130208</v>
      </c>
      <c r="AM39" s="4">
        <v>3520499</v>
      </c>
      <c r="AN39" s="4">
        <v>3910788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10393</v>
      </c>
      <c r="I40" s="1">
        <v>0</v>
      </c>
      <c r="J40" s="3">
        <v>2651771</v>
      </c>
      <c r="K40" s="3">
        <v>2641378</v>
      </c>
      <c r="L40" s="3">
        <v>2641378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1693264</v>
      </c>
      <c r="T40" s="3">
        <v>1693264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263445</v>
      </c>
      <c r="Z40" s="3">
        <v>263445</v>
      </c>
      <c r="AA40" s="4">
        <v>263445</v>
      </c>
      <c r="AB40" s="4">
        <v>263445</v>
      </c>
      <c r="AC40" s="4">
        <v>263445</v>
      </c>
      <c r="AD40" s="4">
        <v>263445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1324153</v>
      </c>
      <c r="AJ40" s="4">
        <v>1587598</v>
      </c>
      <c r="AK40" s="4">
        <v>1851043</v>
      </c>
      <c r="AL40" s="4">
        <v>2114488</v>
      </c>
      <c r="AM40" s="4">
        <v>2377933</v>
      </c>
      <c r="AN40" s="4">
        <v>2641378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83755</v>
      </c>
      <c r="I41" s="3">
        <v>0</v>
      </c>
      <c r="J41" s="3">
        <v>37111689</v>
      </c>
      <c r="K41" s="3">
        <v>37027934</v>
      </c>
      <c r="L41" s="3">
        <v>37027934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30944845</v>
      </c>
      <c r="T41" s="3">
        <v>30944845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3697210</v>
      </c>
      <c r="Z41" s="3">
        <v>3697210</v>
      </c>
      <c r="AA41" s="4">
        <v>3697210</v>
      </c>
      <c r="AB41" s="4">
        <v>3697210</v>
      </c>
      <c r="AC41" s="4">
        <v>3697210</v>
      </c>
      <c r="AD41" s="4">
        <v>3697208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18541886</v>
      </c>
      <c r="AJ41" s="4">
        <v>22239096</v>
      </c>
      <c r="AK41" s="4">
        <v>25936306</v>
      </c>
      <c r="AL41" s="4">
        <v>29633516</v>
      </c>
      <c r="AM41" s="4">
        <v>33330726</v>
      </c>
      <c r="AN41" s="4">
        <v>37027934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9563</v>
      </c>
      <c r="I42" s="3">
        <v>0</v>
      </c>
      <c r="J42" s="3">
        <v>2207290</v>
      </c>
      <c r="K42" s="3">
        <v>2197727</v>
      </c>
      <c r="L42" s="3">
        <v>2197727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1157988</v>
      </c>
      <c r="T42" s="3">
        <v>1157988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219135</v>
      </c>
      <c r="Z42" s="3">
        <v>219135</v>
      </c>
      <c r="AA42" s="4">
        <v>219135</v>
      </c>
      <c r="AB42" s="4">
        <v>219135</v>
      </c>
      <c r="AC42" s="4">
        <v>219135</v>
      </c>
      <c r="AD42" s="4">
        <v>219136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1102051</v>
      </c>
      <c r="AJ42" s="4">
        <v>1321186</v>
      </c>
      <c r="AK42" s="4">
        <v>1540321</v>
      </c>
      <c r="AL42" s="4">
        <v>1759456</v>
      </c>
      <c r="AM42" s="4">
        <v>1978591</v>
      </c>
      <c r="AN42" s="4">
        <v>2197727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6319</v>
      </c>
      <c r="I43" s="3">
        <v>0</v>
      </c>
      <c r="J43" s="3">
        <v>2214392</v>
      </c>
      <c r="K43" s="3">
        <v>2208073</v>
      </c>
      <c r="L43" s="3">
        <v>2208073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1606532</v>
      </c>
      <c r="T43" s="3">
        <v>1606532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220386</v>
      </c>
      <c r="Z43" s="3">
        <v>220386</v>
      </c>
      <c r="AA43" s="4">
        <v>220386</v>
      </c>
      <c r="AB43" s="4">
        <v>220386</v>
      </c>
      <c r="AC43" s="4">
        <v>220386</v>
      </c>
      <c r="AD43" s="4">
        <v>220387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1106142</v>
      </c>
      <c r="AJ43" s="4">
        <v>1326528</v>
      </c>
      <c r="AK43" s="4">
        <v>1546914</v>
      </c>
      <c r="AL43" s="4">
        <v>1767300</v>
      </c>
      <c r="AM43" s="4">
        <v>1987686</v>
      </c>
      <c r="AN43" s="4">
        <v>2208073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7995</v>
      </c>
      <c r="I44" s="1">
        <v>0</v>
      </c>
      <c r="J44" s="3">
        <v>2845825</v>
      </c>
      <c r="K44" s="3">
        <v>2837830</v>
      </c>
      <c r="L44" s="3">
        <v>2837830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1998869</v>
      </c>
      <c r="T44" s="3">
        <v>1998869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283250</v>
      </c>
      <c r="Z44" s="3">
        <v>283250</v>
      </c>
      <c r="AA44" s="4">
        <v>283250</v>
      </c>
      <c r="AB44" s="4">
        <v>283250</v>
      </c>
      <c r="AC44" s="4">
        <v>283250</v>
      </c>
      <c r="AD44" s="4">
        <v>283248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1421582</v>
      </c>
      <c r="AJ44" s="4">
        <v>1704832</v>
      </c>
      <c r="AK44" s="4">
        <v>1988082</v>
      </c>
      <c r="AL44" s="4">
        <v>2271332</v>
      </c>
      <c r="AM44" s="4">
        <v>2554582</v>
      </c>
      <c r="AN44" s="4">
        <v>2837830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18431</v>
      </c>
      <c r="I45" s="1">
        <v>0</v>
      </c>
      <c r="J45" s="3">
        <v>6654675</v>
      </c>
      <c r="K45" s="3">
        <v>6636244</v>
      </c>
      <c r="L45" s="3">
        <v>6636244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4926990</v>
      </c>
      <c r="T45" s="3">
        <v>4926990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662395</v>
      </c>
      <c r="Z45" s="3">
        <v>662395</v>
      </c>
      <c r="AA45" s="4">
        <v>662396</v>
      </c>
      <c r="AB45" s="4">
        <v>662396</v>
      </c>
      <c r="AC45" s="4">
        <v>662396</v>
      </c>
      <c r="AD45" s="4">
        <v>662394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3324267</v>
      </c>
      <c r="AJ45" s="4">
        <v>3986662</v>
      </c>
      <c r="AK45" s="4">
        <v>4649058</v>
      </c>
      <c r="AL45" s="4">
        <v>5311454</v>
      </c>
      <c r="AM45" s="4">
        <v>5973850</v>
      </c>
      <c r="AN45" s="4">
        <v>6636244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12466</v>
      </c>
      <c r="I46" s="3">
        <v>0</v>
      </c>
      <c r="J46" s="3">
        <v>5443896</v>
      </c>
      <c r="K46" s="3">
        <v>5431430</v>
      </c>
      <c r="L46" s="3">
        <v>5431430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3927970</v>
      </c>
      <c r="T46" s="3">
        <v>3927970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542312</v>
      </c>
      <c r="Z46" s="3">
        <v>542312</v>
      </c>
      <c r="AA46" s="4">
        <v>542312</v>
      </c>
      <c r="AB46" s="4">
        <v>542312</v>
      </c>
      <c r="AC46" s="4">
        <v>542312</v>
      </c>
      <c r="AD46" s="4">
        <v>542310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2719872</v>
      </c>
      <c r="AJ46" s="4">
        <v>3262184</v>
      </c>
      <c r="AK46" s="4">
        <v>3804496</v>
      </c>
      <c r="AL46" s="4">
        <v>4346808</v>
      </c>
      <c r="AM46" s="4">
        <v>4889120</v>
      </c>
      <c r="AN46" s="4">
        <v>5431430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43945</v>
      </c>
      <c r="I47" s="1">
        <v>0</v>
      </c>
      <c r="J47" s="3">
        <v>17541308</v>
      </c>
      <c r="K47" s="3">
        <v>17497363</v>
      </c>
      <c r="L47" s="3">
        <v>17497363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14495236</v>
      </c>
      <c r="T47" s="3">
        <v>14495236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1746807</v>
      </c>
      <c r="Z47" s="3">
        <v>1746807</v>
      </c>
      <c r="AA47" s="4">
        <v>1746806</v>
      </c>
      <c r="AB47" s="4">
        <v>1746806</v>
      </c>
      <c r="AC47" s="4">
        <v>1746806</v>
      </c>
      <c r="AD47" s="4">
        <v>1746807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8763331</v>
      </c>
      <c r="AJ47" s="4">
        <v>10510138</v>
      </c>
      <c r="AK47" s="4">
        <v>12256944</v>
      </c>
      <c r="AL47" s="4">
        <v>14003750</v>
      </c>
      <c r="AM47" s="4">
        <v>15750556</v>
      </c>
      <c r="AN47" s="4">
        <v>17497363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35323</v>
      </c>
      <c r="I48" s="1">
        <v>0</v>
      </c>
      <c r="J48" s="3">
        <v>11197626</v>
      </c>
      <c r="K48" s="3">
        <v>11162303</v>
      </c>
      <c r="L48" s="3">
        <v>11162303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7503728</v>
      </c>
      <c r="T48" s="3">
        <v>7503728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1113875</v>
      </c>
      <c r="Z48" s="3">
        <v>1113875</v>
      </c>
      <c r="AA48" s="4">
        <v>1113875</v>
      </c>
      <c r="AB48" s="4">
        <v>1113875</v>
      </c>
      <c r="AC48" s="4">
        <v>1113875</v>
      </c>
      <c r="AD48" s="4">
        <v>1113876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5592927</v>
      </c>
      <c r="AJ48" s="4">
        <v>6706802</v>
      </c>
      <c r="AK48" s="4">
        <v>7820677</v>
      </c>
      <c r="AL48" s="4">
        <v>8934552</v>
      </c>
      <c r="AM48" s="4">
        <v>10048427</v>
      </c>
      <c r="AN48" s="4">
        <v>11162303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124611</v>
      </c>
      <c r="I49" s="1">
        <v>0</v>
      </c>
      <c r="J49" s="3">
        <v>43001009</v>
      </c>
      <c r="K49" s="3">
        <v>42876398</v>
      </c>
      <c r="L49" s="3">
        <v>42876398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34840137</v>
      </c>
      <c r="T49" s="3">
        <v>34840137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4279332</v>
      </c>
      <c r="Z49" s="3">
        <v>4279332</v>
      </c>
      <c r="AA49" s="4">
        <v>4279333</v>
      </c>
      <c r="AB49" s="4">
        <v>4279333</v>
      </c>
      <c r="AC49" s="4">
        <v>4279333</v>
      </c>
      <c r="AD49" s="4">
        <v>4279331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21479736</v>
      </c>
      <c r="AJ49" s="4">
        <v>25759068</v>
      </c>
      <c r="AK49" s="4">
        <v>30038401</v>
      </c>
      <c r="AL49" s="4">
        <v>34317734</v>
      </c>
      <c r="AM49" s="4">
        <v>38597067</v>
      </c>
      <c r="AN49" s="4">
        <v>42876398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367591</v>
      </c>
      <c r="I50" s="1">
        <v>0</v>
      </c>
      <c r="J50" s="3">
        <v>134327536</v>
      </c>
      <c r="K50" s="3">
        <v>133959945</v>
      </c>
      <c r="L50" s="3">
        <v>133959945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108929437</v>
      </c>
      <c r="T50" s="3">
        <v>108929437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13371488</v>
      </c>
      <c r="Z50" s="3">
        <v>13371488</v>
      </c>
      <c r="AA50" s="4">
        <v>13371488</v>
      </c>
      <c r="AB50" s="4">
        <v>13371488</v>
      </c>
      <c r="AC50" s="4">
        <v>13371488</v>
      </c>
      <c r="AD50" s="4">
        <v>13371489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67102504</v>
      </c>
      <c r="AJ50" s="4">
        <v>80473992</v>
      </c>
      <c r="AK50" s="4">
        <v>93845480</v>
      </c>
      <c r="AL50" s="4">
        <v>107216968</v>
      </c>
      <c r="AM50" s="4">
        <v>120588456</v>
      </c>
      <c r="AN50" s="4">
        <v>133959945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25794</v>
      </c>
      <c r="I51" s="1">
        <v>0</v>
      </c>
      <c r="J51" s="3">
        <v>9324305</v>
      </c>
      <c r="K51" s="3">
        <v>9298511</v>
      </c>
      <c r="L51" s="3">
        <v>9298511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7366649</v>
      </c>
      <c r="T51" s="3">
        <v>7366649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928131</v>
      </c>
      <c r="Z51" s="3">
        <v>928131</v>
      </c>
      <c r="AA51" s="4">
        <v>928131</v>
      </c>
      <c r="AB51" s="4">
        <v>928131</v>
      </c>
      <c r="AC51" s="4">
        <v>928131</v>
      </c>
      <c r="AD51" s="4">
        <v>928132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4657855</v>
      </c>
      <c r="AJ51" s="4">
        <v>5585986</v>
      </c>
      <c r="AK51" s="4">
        <v>6514117</v>
      </c>
      <c r="AL51" s="4">
        <v>7442248</v>
      </c>
      <c r="AM51" s="4">
        <v>8370379</v>
      </c>
      <c r="AN51" s="4">
        <v>9298511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28825</v>
      </c>
      <c r="I52" s="1">
        <v>0</v>
      </c>
      <c r="J52" s="3">
        <v>11812604</v>
      </c>
      <c r="K52" s="3">
        <v>11783779</v>
      </c>
      <c r="L52" s="3">
        <v>11783779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9674806</v>
      </c>
      <c r="T52" s="3">
        <v>9674806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1176457</v>
      </c>
      <c r="Z52" s="3">
        <v>1176457</v>
      </c>
      <c r="AA52" s="4">
        <v>1176456</v>
      </c>
      <c r="AB52" s="4">
        <v>1176456</v>
      </c>
      <c r="AC52" s="4">
        <v>1176456</v>
      </c>
      <c r="AD52" s="4">
        <v>1176457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5901497</v>
      </c>
      <c r="AJ52" s="4">
        <v>7077954</v>
      </c>
      <c r="AK52" s="4">
        <v>8254410</v>
      </c>
      <c r="AL52" s="4">
        <v>9430866</v>
      </c>
      <c r="AM52" s="4">
        <v>10607322</v>
      </c>
      <c r="AN52" s="4">
        <v>11783779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19263</v>
      </c>
      <c r="I53" s="1">
        <v>0</v>
      </c>
      <c r="J53" s="3">
        <v>6439098</v>
      </c>
      <c r="K53" s="3">
        <v>6419835</v>
      </c>
      <c r="L53" s="3">
        <v>6419835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4890519</v>
      </c>
      <c r="T53" s="3">
        <v>4890519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640699</v>
      </c>
      <c r="Z53" s="3">
        <v>640699</v>
      </c>
      <c r="AA53" s="4">
        <v>640699</v>
      </c>
      <c r="AB53" s="4">
        <v>640699</v>
      </c>
      <c r="AC53" s="4">
        <v>640699</v>
      </c>
      <c r="AD53" s="4">
        <v>640700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3216339</v>
      </c>
      <c r="AJ53" s="4">
        <v>3857038</v>
      </c>
      <c r="AK53" s="4">
        <v>4497737</v>
      </c>
      <c r="AL53" s="4">
        <v>5138436</v>
      </c>
      <c r="AM53" s="4">
        <v>5779135</v>
      </c>
      <c r="AN53" s="4">
        <v>6419835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10400</v>
      </c>
      <c r="I54" s="1">
        <v>0</v>
      </c>
      <c r="J54" s="3">
        <v>3795622</v>
      </c>
      <c r="K54" s="3">
        <v>3785222</v>
      </c>
      <c r="L54" s="3">
        <v>3785222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2902556</v>
      </c>
      <c r="T54" s="3">
        <v>2902556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377829</v>
      </c>
      <c r="Z54" s="3">
        <v>377829</v>
      </c>
      <c r="AA54" s="4">
        <v>377829</v>
      </c>
      <c r="AB54" s="4">
        <v>377829</v>
      </c>
      <c r="AC54" s="4">
        <v>377829</v>
      </c>
      <c r="AD54" s="4">
        <v>377829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1896077</v>
      </c>
      <c r="AJ54" s="4">
        <v>2273906</v>
      </c>
      <c r="AK54" s="4">
        <v>2651735</v>
      </c>
      <c r="AL54" s="4">
        <v>3029564</v>
      </c>
      <c r="AM54" s="4">
        <v>3407393</v>
      </c>
      <c r="AN54" s="4">
        <v>3785222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33301</v>
      </c>
      <c r="I55" s="1">
        <v>0</v>
      </c>
      <c r="J55" s="3">
        <v>12132361</v>
      </c>
      <c r="K55" s="3">
        <v>12099060</v>
      </c>
      <c r="L55" s="3">
        <v>12099060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9142780</v>
      </c>
      <c r="T55" s="3">
        <v>9142780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1207686</v>
      </c>
      <c r="Z55" s="3">
        <v>1207686</v>
      </c>
      <c r="AA55" s="4">
        <v>1207686</v>
      </c>
      <c r="AB55" s="4">
        <v>1207686</v>
      </c>
      <c r="AC55" s="4">
        <v>1207686</v>
      </c>
      <c r="AD55" s="4">
        <v>1207686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6060630</v>
      </c>
      <c r="AJ55" s="4">
        <v>7268316</v>
      </c>
      <c r="AK55" s="4">
        <v>8476002</v>
      </c>
      <c r="AL55" s="4">
        <v>9683688</v>
      </c>
      <c r="AM55" s="4">
        <v>10891374</v>
      </c>
      <c r="AN55" s="4">
        <v>12099060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9379</v>
      </c>
      <c r="I56" s="1">
        <v>0</v>
      </c>
      <c r="J56" s="3">
        <v>3557370</v>
      </c>
      <c r="K56" s="3">
        <v>3547991</v>
      </c>
      <c r="L56" s="3">
        <v>3547991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2612604</v>
      </c>
      <c r="T56" s="3">
        <v>2612604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354174</v>
      </c>
      <c r="Z56" s="3">
        <v>354174</v>
      </c>
      <c r="AA56" s="4">
        <v>354174</v>
      </c>
      <c r="AB56" s="4">
        <v>354174</v>
      </c>
      <c r="AC56" s="4">
        <v>354174</v>
      </c>
      <c r="AD56" s="4">
        <v>354173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1777122</v>
      </c>
      <c r="AJ56" s="4">
        <v>2131296</v>
      </c>
      <c r="AK56" s="4">
        <v>2485470</v>
      </c>
      <c r="AL56" s="4">
        <v>2839644</v>
      </c>
      <c r="AM56" s="4">
        <v>3193818</v>
      </c>
      <c r="AN56" s="4">
        <v>3547991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13716</v>
      </c>
      <c r="I57" s="1">
        <v>0</v>
      </c>
      <c r="J57" s="3">
        <v>6035792</v>
      </c>
      <c r="K57" s="3">
        <v>6022076</v>
      </c>
      <c r="L57" s="3">
        <v>6022076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4785595</v>
      </c>
      <c r="T57" s="3">
        <v>4785595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601293</v>
      </c>
      <c r="Z57" s="3">
        <v>601293</v>
      </c>
      <c r="AA57" s="4">
        <v>601294</v>
      </c>
      <c r="AB57" s="4">
        <v>601294</v>
      </c>
      <c r="AC57" s="4">
        <v>601294</v>
      </c>
      <c r="AD57" s="4">
        <v>601292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3015609</v>
      </c>
      <c r="AJ57" s="4">
        <v>3616902</v>
      </c>
      <c r="AK57" s="4">
        <v>4218196</v>
      </c>
      <c r="AL57" s="4">
        <v>4819490</v>
      </c>
      <c r="AM57" s="4">
        <v>5420784</v>
      </c>
      <c r="AN57" s="4">
        <v>6022076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16710</v>
      </c>
      <c r="I58" s="3">
        <v>0</v>
      </c>
      <c r="J58" s="3">
        <v>5575552</v>
      </c>
      <c r="K58" s="3">
        <v>5558842</v>
      </c>
      <c r="L58" s="3">
        <v>5558842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3922906</v>
      </c>
      <c r="T58" s="3">
        <v>3922906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554770</v>
      </c>
      <c r="Z58" s="3">
        <v>554770</v>
      </c>
      <c r="AA58" s="4">
        <v>554771</v>
      </c>
      <c r="AB58" s="4">
        <v>554771</v>
      </c>
      <c r="AC58" s="4">
        <v>554771</v>
      </c>
      <c r="AD58" s="4">
        <v>554769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2784990</v>
      </c>
      <c r="AJ58" s="4">
        <v>3339760</v>
      </c>
      <c r="AK58" s="4">
        <v>3894531</v>
      </c>
      <c r="AL58" s="4">
        <v>4449302</v>
      </c>
      <c r="AM58" s="4">
        <v>5004073</v>
      </c>
      <c r="AN58" s="4">
        <v>5558842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30158</v>
      </c>
      <c r="I59" s="1">
        <v>0</v>
      </c>
      <c r="J59" s="3">
        <v>11507667</v>
      </c>
      <c r="K59" s="3">
        <v>11477509</v>
      </c>
      <c r="L59" s="3">
        <v>11477509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9435318</v>
      </c>
      <c r="T59" s="3">
        <v>9435318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1145740</v>
      </c>
      <c r="Z59" s="3">
        <v>1145740</v>
      </c>
      <c r="AA59" s="4">
        <v>1145740</v>
      </c>
      <c r="AB59" s="4">
        <v>1145740</v>
      </c>
      <c r="AC59" s="4">
        <v>1145740</v>
      </c>
      <c r="AD59" s="4">
        <v>1145741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5748808</v>
      </c>
      <c r="AJ59" s="4">
        <v>6894548</v>
      </c>
      <c r="AK59" s="4">
        <v>8040288</v>
      </c>
      <c r="AL59" s="4">
        <v>9186028</v>
      </c>
      <c r="AM59" s="4">
        <v>10331768</v>
      </c>
      <c r="AN59" s="4">
        <v>11477509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32398</v>
      </c>
      <c r="I60" s="1">
        <v>0</v>
      </c>
      <c r="J60" s="3">
        <v>12132826</v>
      </c>
      <c r="K60" s="3">
        <v>12100428</v>
      </c>
      <c r="L60" s="3">
        <v>12100428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9683418</v>
      </c>
      <c r="T60" s="3">
        <v>9683418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1207883</v>
      </c>
      <c r="Z60" s="3">
        <v>1207883</v>
      </c>
      <c r="AA60" s="4">
        <v>1207883</v>
      </c>
      <c r="AB60" s="4">
        <v>1207883</v>
      </c>
      <c r="AC60" s="4">
        <v>1207883</v>
      </c>
      <c r="AD60" s="4">
        <v>1207881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6061015</v>
      </c>
      <c r="AJ60" s="4">
        <v>7268898</v>
      </c>
      <c r="AK60" s="4">
        <v>8476781</v>
      </c>
      <c r="AL60" s="4">
        <v>9684664</v>
      </c>
      <c r="AM60" s="4">
        <v>10892547</v>
      </c>
      <c r="AN60" s="4">
        <v>12100428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6576</v>
      </c>
      <c r="I61" s="1">
        <v>0</v>
      </c>
      <c r="J61" s="3">
        <v>2086923</v>
      </c>
      <c r="K61" s="3">
        <v>2080347</v>
      </c>
      <c r="L61" s="3">
        <v>2080347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1515644</v>
      </c>
      <c r="T61" s="3">
        <v>1515644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207597</v>
      </c>
      <c r="Z61" s="3">
        <v>207597</v>
      </c>
      <c r="AA61" s="4">
        <v>207596</v>
      </c>
      <c r="AB61" s="4">
        <v>207596</v>
      </c>
      <c r="AC61" s="4">
        <v>207596</v>
      </c>
      <c r="AD61" s="4">
        <v>207597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1042365</v>
      </c>
      <c r="AJ61" s="4">
        <v>1249962</v>
      </c>
      <c r="AK61" s="4">
        <v>1457558</v>
      </c>
      <c r="AL61" s="4">
        <v>1665154</v>
      </c>
      <c r="AM61" s="4">
        <v>1872750</v>
      </c>
      <c r="AN61" s="4">
        <v>2080347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22848</v>
      </c>
      <c r="I62" s="1">
        <v>0</v>
      </c>
      <c r="J62" s="3">
        <v>8794091</v>
      </c>
      <c r="K62" s="3">
        <v>8771243</v>
      </c>
      <c r="L62" s="3">
        <v>8771243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7186040</v>
      </c>
      <c r="T62" s="3">
        <v>7186040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875601</v>
      </c>
      <c r="Z62" s="3">
        <v>875601</v>
      </c>
      <c r="AA62" s="4">
        <v>875601</v>
      </c>
      <c r="AB62" s="4">
        <v>875601</v>
      </c>
      <c r="AC62" s="4">
        <v>875601</v>
      </c>
      <c r="AD62" s="4">
        <v>875602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4393237</v>
      </c>
      <c r="AJ62" s="4">
        <v>5268838</v>
      </c>
      <c r="AK62" s="4">
        <v>6144439</v>
      </c>
      <c r="AL62" s="4">
        <v>7020040</v>
      </c>
      <c r="AM62" s="4">
        <v>7895641</v>
      </c>
      <c r="AN62" s="4">
        <v>8771243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22034</v>
      </c>
      <c r="I63" s="1">
        <v>0</v>
      </c>
      <c r="J63" s="3">
        <v>8065062</v>
      </c>
      <c r="K63" s="3">
        <v>8043028</v>
      </c>
      <c r="L63" s="3">
        <v>8043028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6442184</v>
      </c>
      <c r="T63" s="3">
        <v>6442184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802834</v>
      </c>
      <c r="Z63" s="3">
        <v>802834</v>
      </c>
      <c r="AA63" s="4">
        <v>802834</v>
      </c>
      <c r="AB63" s="4">
        <v>802834</v>
      </c>
      <c r="AC63" s="4">
        <v>802834</v>
      </c>
      <c r="AD63" s="4">
        <v>802834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4028858</v>
      </c>
      <c r="AJ63" s="4">
        <v>4831692</v>
      </c>
      <c r="AK63" s="4">
        <v>5634526</v>
      </c>
      <c r="AL63" s="4">
        <v>6437360</v>
      </c>
      <c r="AM63" s="4">
        <v>7240194</v>
      </c>
      <c r="AN63" s="4">
        <v>8043028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22164</v>
      </c>
      <c r="I64" s="1">
        <v>0</v>
      </c>
      <c r="J64" s="3">
        <v>6772543</v>
      </c>
      <c r="K64" s="3">
        <v>6750379</v>
      </c>
      <c r="L64" s="3">
        <v>6750379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5175733</v>
      </c>
      <c r="T64" s="3">
        <v>5175733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673561</v>
      </c>
      <c r="Z64" s="3">
        <v>673561</v>
      </c>
      <c r="AA64" s="4">
        <v>673560</v>
      </c>
      <c r="AB64" s="4">
        <v>673560</v>
      </c>
      <c r="AC64" s="4">
        <v>673560</v>
      </c>
      <c r="AD64" s="4">
        <v>673561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3382577</v>
      </c>
      <c r="AJ64" s="4">
        <v>4056138</v>
      </c>
      <c r="AK64" s="4">
        <v>4729698</v>
      </c>
      <c r="AL64" s="4">
        <v>5403258</v>
      </c>
      <c r="AM64" s="4">
        <v>6076818</v>
      </c>
      <c r="AN64" s="4">
        <v>6750379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33688</v>
      </c>
      <c r="I65" s="1">
        <v>0</v>
      </c>
      <c r="J65" s="3">
        <v>13687568</v>
      </c>
      <c r="K65" s="3">
        <v>13653880</v>
      </c>
      <c r="L65" s="3">
        <v>13653880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11347690</v>
      </c>
      <c r="T65" s="3">
        <v>11347690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1363142</v>
      </c>
      <c r="Z65" s="3">
        <v>1363142</v>
      </c>
      <c r="AA65" s="4">
        <v>1363142</v>
      </c>
      <c r="AB65" s="4">
        <v>1363142</v>
      </c>
      <c r="AC65" s="4">
        <v>1363142</v>
      </c>
      <c r="AD65" s="4">
        <v>1363142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6838170</v>
      </c>
      <c r="AJ65" s="4">
        <v>8201312</v>
      </c>
      <c r="AK65" s="4">
        <v>9564454</v>
      </c>
      <c r="AL65" s="4">
        <v>10927596</v>
      </c>
      <c r="AM65" s="4">
        <v>12290738</v>
      </c>
      <c r="AN65" s="4">
        <v>13653880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6216</v>
      </c>
      <c r="I66" s="1">
        <v>0</v>
      </c>
      <c r="J66" s="3">
        <v>2593241</v>
      </c>
      <c r="K66" s="3">
        <v>2587025</v>
      </c>
      <c r="L66" s="3">
        <v>2587025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1955918</v>
      </c>
      <c r="T66" s="3">
        <v>1955918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258288</v>
      </c>
      <c r="Z66" s="3">
        <v>258288</v>
      </c>
      <c r="AA66" s="4">
        <v>258288</v>
      </c>
      <c r="AB66" s="4">
        <v>258288</v>
      </c>
      <c r="AC66" s="4">
        <v>258288</v>
      </c>
      <c r="AD66" s="4">
        <v>258289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1295584</v>
      </c>
      <c r="AJ66" s="4">
        <v>1553872</v>
      </c>
      <c r="AK66" s="4">
        <v>1812160</v>
      </c>
      <c r="AL66" s="4">
        <v>2070448</v>
      </c>
      <c r="AM66" s="4">
        <v>2328736</v>
      </c>
      <c r="AN66" s="4">
        <v>2587025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6111</v>
      </c>
      <c r="I67" s="1">
        <v>0</v>
      </c>
      <c r="J67" s="3">
        <v>1207196</v>
      </c>
      <c r="K67" s="3">
        <v>1201085</v>
      </c>
      <c r="L67" s="3">
        <v>1201085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643614</v>
      </c>
      <c r="T67" s="3">
        <v>643614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119701</v>
      </c>
      <c r="Z67" s="3">
        <v>119701</v>
      </c>
      <c r="AA67" s="4">
        <v>119701</v>
      </c>
      <c r="AB67" s="4">
        <v>119701</v>
      </c>
      <c r="AC67" s="4">
        <v>119701</v>
      </c>
      <c r="AD67" s="4">
        <v>119700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602581</v>
      </c>
      <c r="AJ67" s="4">
        <v>722282</v>
      </c>
      <c r="AK67" s="4">
        <v>841983</v>
      </c>
      <c r="AL67" s="4">
        <v>961684</v>
      </c>
      <c r="AM67" s="4">
        <v>1081385</v>
      </c>
      <c r="AN67" s="4">
        <v>1201085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71200</v>
      </c>
      <c r="I68" s="1">
        <v>0</v>
      </c>
      <c r="J68" s="3">
        <v>23640194</v>
      </c>
      <c r="K68" s="3">
        <v>23568994</v>
      </c>
      <c r="L68" s="3">
        <v>23568994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18688676</v>
      </c>
      <c r="T68" s="3">
        <v>18688676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2352153</v>
      </c>
      <c r="Z68" s="3">
        <v>2352153</v>
      </c>
      <c r="AA68" s="4">
        <v>2352153</v>
      </c>
      <c r="AB68" s="4">
        <v>2352153</v>
      </c>
      <c r="AC68" s="4">
        <v>2352153</v>
      </c>
      <c r="AD68" s="4">
        <v>2352153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11808229</v>
      </c>
      <c r="AJ68" s="4">
        <v>14160382</v>
      </c>
      <c r="AK68" s="4">
        <v>16512535</v>
      </c>
      <c r="AL68" s="4">
        <v>18864688</v>
      </c>
      <c r="AM68" s="4">
        <v>21216841</v>
      </c>
      <c r="AN68" s="4">
        <v>23568994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26004</v>
      </c>
      <c r="I69" s="1">
        <v>0</v>
      </c>
      <c r="J69" s="3">
        <v>5452558</v>
      </c>
      <c r="K69" s="3">
        <v>5426554</v>
      </c>
      <c r="L69" s="3">
        <v>5426554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3636596</v>
      </c>
      <c r="T69" s="3">
        <v>3636596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540922</v>
      </c>
      <c r="Z69" s="3">
        <v>540922</v>
      </c>
      <c r="AA69" s="4">
        <v>540922</v>
      </c>
      <c r="AB69" s="4">
        <v>540922</v>
      </c>
      <c r="AC69" s="4">
        <v>540922</v>
      </c>
      <c r="AD69" s="4">
        <v>540920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2721946</v>
      </c>
      <c r="AJ69" s="4">
        <v>3262868</v>
      </c>
      <c r="AK69" s="4">
        <v>3803790</v>
      </c>
      <c r="AL69" s="4">
        <v>4344712</v>
      </c>
      <c r="AM69" s="4">
        <v>4885634</v>
      </c>
      <c r="AN69" s="4">
        <v>5426554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81728</v>
      </c>
      <c r="I70" s="1">
        <v>0</v>
      </c>
      <c r="J70" s="3">
        <v>34862932</v>
      </c>
      <c r="K70" s="3">
        <v>34781204</v>
      </c>
      <c r="L70" s="3">
        <v>34781204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29028229</v>
      </c>
      <c r="T70" s="3">
        <v>29028229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3472672</v>
      </c>
      <c r="Z70" s="3">
        <v>3472672</v>
      </c>
      <c r="AA70" s="4">
        <v>3472672</v>
      </c>
      <c r="AB70" s="4">
        <v>3472672</v>
      </c>
      <c r="AC70" s="4">
        <v>3472672</v>
      </c>
      <c r="AD70" s="4">
        <v>3472672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17417844</v>
      </c>
      <c r="AJ70" s="4">
        <v>20890516</v>
      </c>
      <c r="AK70" s="4">
        <v>24363188</v>
      </c>
      <c r="AL70" s="4">
        <v>27835860</v>
      </c>
      <c r="AM70" s="4">
        <v>31308532</v>
      </c>
      <c r="AN70" s="4">
        <v>34781204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15608</v>
      </c>
      <c r="I71" s="1">
        <v>0</v>
      </c>
      <c r="J71" s="3">
        <v>5578088</v>
      </c>
      <c r="K71" s="3">
        <v>5562480</v>
      </c>
      <c r="L71" s="3">
        <v>5562480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4335966</v>
      </c>
      <c r="T71" s="3">
        <v>4335966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555207</v>
      </c>
      <c r="Z71" s="3">
        <v>555207</v>
      </c>
      <c r="AA71" s="4">
        <v>555208</v>
      </c>
      <c r="AB71" s="4">
        <v>555208</v>
      </c>
      <c r="AC71" s="4">
        <v>555208</v>
      </c>
      <c r="AD71" s="4">
        <v>555206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2786443</v>
      </c>
      <c r="AJ71" s="4">
        <v>3341650</v>
      </c>
      <c r="AK71" s="4">
        <v>3896858</v>
      </c>
      <c r="AL71" s="4">
        <v>4452066</v>
      </c>
      <c r="AM71" s="4">
        <v>5007274</v>
      </c>
      <c r="AN71" s="4">
        <v>5562480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116607</v>
      </c>
      <c r="I72" s="1">
        <v>0</v>
      </c>
      <c r="J72" s="3">
        <v>36673531</v>
      </c>
      <c r="K72" s="3">
        <v>36556924</v>
      </c>
      <c r="L72" s="3">
        <v>36556924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28654137</v>
      </c>
      <c r="T72" s="3">
        <v>28654137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3647919</v>
      </c>
      <c r="Z72" s="3">
        <v>3647919</v>
      </c>
      <c r="AA72" s="4">
        <v>3647919</v>
      </c>
      <c r="AB72" s="4">
        <v>3647919</v>
      </c>
      <c r="AC72" s="4">
        <v>3647919</v>
      </c>
      <c r="AD72" s="4">
        <v>3647917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18317331</v>
      </c>
      <c r="AJ72" s="4">
        <v>21965250</v>
      </c>
      <c r="AK72" s="4">
        <v>25613169</v>
      </c>
      <c r="AL72" s="4">
        <v>29261088</v>
      </c>
      <c r="AM72" s="4">
        <v>32909007</v>
      </c>
      <c r="AN72" s="4">
        <v>36556924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9534</v>
      </c>
      <c r="I73" s="1">
        <v>0</v>
      </c>
      <c r="J73" s="3">
        <v>3450658</v>
      </c>
      <c r="K73" s="3">
        <v>3441124</v>
      </c>
      <c r="L73" s="3">
        <v>3441124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2582727</v>
      </c>
      <c r="T73" s="3">
        <v>2582727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343477</v>
      </c>
      <c r="Z73" s="3">
        <v>343477</v>
      </c>
      <c r="AA73" s="4">
        <v>343477</v>
      </c>
      <c r="AB73" s="4">
        <v>343477</v>
      </c>
      <c r="AC73" s="4">
        <v>343477</v>
      </c>
      <c r="AD73" s="4">
        <v>343475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1723741</v>
      </c>
      <c r="AJ73" s="4">
        <v>2067218</v>
      </c>
      <c r="AK73" s="4">
        <v>2410695</v>
      </c>
      <c r="AL73" s="4">
        <v>2754172</v>
      </c>
      <c r="AM73" s="4">
        <v>3097649</v>
      </c>
      <c r="AN73" s="4">
        <v>3441124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10307</v>
      </c>
      <c r="I74" s="1">
        <v>0</v>
      </c>
      <c r="J74" s="3">
        <v>2993511</v>
      </c>
      <c r="K74" s="3">
        <v>2983204</v>
      </c>
      <c r="L74" s="3">
        <v>2983204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2102799</v>
      </c>
      <c r="T74" s="3">
        <v>2102799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297633</v>
      </c>
      <c r="Z74" s="3">
        <v>297633</v>
      </c>
      <c r="AA74" s="4">
        <v>297634</v>
      </c>
      <c r="AB74" s="4">
        <v>297634</v>
      </c>
      <c r="AC74" s="4">
        <v>297634</v>
      </c>
      <c r="AD74" s="4">
        <v>297632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1495037</v>
      </c>
      <c r="AJ74" s="4">
        <v>1792670</v>
      </c>
      <c r="AK74" s="4">
        <v>2090304</v>
      </c>
      <c r="AL74" s="4">
        <v>2387938</v>
      </c>
      <c r="AM74" s="4">
        <v>2685572</v>
      </c>
      <c r="AN74" s="4">
        <v>2983204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17387</v>
      </c>
      <c r="I75" s="1">
        <v>0</v>
      </c>
      <c r="J75" s="3">
        <v>6838603</v>
      </c>
      <c r="K75" s="3">
        <v>6821216</v>
      </c>
      <c r="L75" s="3">
        <v>6821216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5387252</v>
      </c>
      <c r="T75" s="3">
        <v>5387252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680963</v>
      </c>
      <c r="Z75" s="3">
        <v>680963</v>
      </c>
      <c r="AA75" s="4">
        <v>680963</v>
      </c>
      <c r="AB75" s="4">
        <v>680963</v>
      </c>
      <c r="AC75" s="4">
        <v>680963</v>
      </c>
      <c r="AD75" s="4">
        <v>680961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3416403</v>
      </c>
      <c r="AJ75" s="4">
        <v>4097366</v>
      </c>
      <c r="AK75" s="4">
        <v>4778329</v>
      </c>
      <c r="AL75" s="4">
        <v>5459292</v>
      </c>
      <c r="AM75" s="4">
        <v>6140255</v>
      </c>
      <c r="AN75" s="4">
        <v>6821216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10042</v>
      </c>
      <c r="I76" s="3">
        <v>0</v>
      </c>
      <c r="J76" s="3">
        <v>3610599</v>
      </c>
      <c r="K76" s="3">
        <v>3600557</v>
      </c>
      <c r="L76" s="3">
        <v>3600557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2647520</v>
      </c>
      <c r="T76" s="3">
        <v>2647520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359386</v>
      </c>
      <c r="Z76" s="3">
        <v>359386</v>
      </c>
      <c r="AA76" s="4">
        <v>359386</v>
      </c>
      <c r="AB76" s="4">
        <v>359386</v>
      </c>
      <c r="AC76" s="4">
        <v>359386</v>
      </c>
      <c r="AD76" s="4">
        <v>359387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1803626</v>
      </c>
      <c r="AJ76" s="4">
        <v>2163012</v>
      </c>
      <c r="AK76" s="4">
        <v>2522398</v>
      </c>
      <c r="AL76" s="4">
        <v>2881784</v>
      </c>
      <c r="AM76" s="4">
        <v>3241170</v>
      </c>
      <c r="AN76" s="4">
        <v>3600557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9032</v>
      </c>
      <c r="I77" s="1">
        <v>0</v>
      </c>
      <c r="J77" s="3">
        <v>2467765</v>
      </c>
      <c r="K77" s="3">
        <v>2458733</v>
      </c>
      <c r="L77" s="3">
        <v>2458733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1691165</v>
      </c>
      <c r="T77" s="3">
        <v>1691165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245271</v>
      </c>
      <c r="Z77" s="3">
        <v>245271</v>
      </c>
      <c r="AA77" s="4">
        <v>245271</v>
      </c>
      <c r="AB77" s="4">
        <v>245271</v>
      </c>
      <c r="AC77" s="4">
        <v>245271</v>
      </c>
      <c r="AD77" s="4">
        <v>245270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1232379</v>
      </c>
      <c r="AJ77" s="4">
        <v>1477650</v>
      </c>
      <c r="AK77" s="4">
        <v>1722921</v>
      </c>
      <c r="AL77" s="4">
        <v>1968192</v>
      </c>
      <c r="AM77" s="4">
        <v>2213463</v>
      </c>
      <c r="AN77" s="4">
        <v>2458733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192865</v>
      </c>
      <c r="I78" s="1">
        <v>0</v>
      </c>
      <c r="J78" s="3">
        <v>82011135</v>
      </c>
      <c r="K78" s="3">
        <v>81818270</v>
      </c>
      <c r="L78" s="3">
        <v>81818270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68971888</v>
      </c>
      <c r="T78" s="3">
        <v>68971888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8168969</v>
      </c>
      <c r="Z78" s="3">
        <v>8168969</v>
      </c>
      <c r="AA78" s="4">
        <v>8168969</v>
      </c>
      <c r="AB78" s="4">
        <v>8168969</v>
      </c>
      <c r="AC78" s="4">
        <v>8168969</v>
      </c>
      <c r="AD78" s="4">
        <v>8168969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40973425</v>
      </c>
      <c r="AJ78" s="4">
        <v>49142394</v>
      </c>
      <c r="AK78" s="4">
        <v>57311363</v>
      </c>
      <c r="AL78" s="4">
        <v>65480332</v>
      </c>
      <c r="AM78" s="4">
        <v>73649301</v>
      </c>
      <c r="AN78" s="4">
        <v>81818270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30339</v>
      </c>
      <c r="I79" s="1">
        <v>0</v>
      </c>
      <c r="J79" s="3">
        <v>11019743</v>
      </c>
      <c r="K79" s="3">
        <v>10989404</v>
      </c>
      <c r="L79" s="3">
        <v>10989404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8613822</v>
      </c>
      <c r="T79" s="3">
        <v>8613822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1096918</v>
      </c>
      <c r="Z79" s="3">
        <v>1096918</v>
      </c>
      <c r="AA79" s="4">
        <v>1096918</v>
      </c>
      <c r="AB79" s="4">
        <v>1096918</v>
      </c>
      <c r="AC79" s="4">
        <v>1096918</v>
      </c>
      <c r="AD79" s="4">
        <v>1096918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5504814</v>
      </c>
      <c r="AJ79" s="4">
        <v>6601732</v>
      </c>
      <c r="AK79" s="4">
        <v>7698650</v>
      </c>
      <c r="AL79" s="4">
        <v>8795568</v>
      </c>
      <c r="AM79" s="4">
        <v>9892486</v>
      </c>
      <c r="AN79" s="4">
        <v>10989404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78584</v>
      </c>
      <c r="I80" s="1">
        <v>0</v>
      </c>
      <c r="J80" s="3">
        <v>26473979</v>
      </c>
      <c r="K80" s="3">
        <v>26395395</v>
      </c>
      <c r="L80" s="3">
        <v>26395395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21394733</v>
      </c>
      <c r="T80" s="3">
        <v>21394733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2634301</v>
      </c>
      <c r="Z80" s="3">
        <v>2634301</v>
      </c>
      <c r="AA80" s="4">
        <v>2634300</v>
      </c>
      <c r="AB80" s="4">
        <v>2634300</v>
      </c>
      <c r="AC80" s="4">
        <v>2634300</v>
      </c>
      <c r="AD80" s="4">
        <v>2634301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13223893</v>
      </c>
      <c r="AJ80" s="4">
        <v>15858194</v>
      </c>
      <c r="AK80" s="4">
        <v>18492494</v>
      </c>
      <c r="AL80" s="4">
        <v>21126794</v>
      </c>
      <c r="AM80" s="4">
        <v>23761094</v>
      </c>
      <c r="AN80" s="4">
        <v>26395395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9575</v>
      </c>
      <c r="I81" s="1">
        <v>0</v>
      </c>
      <c r="J81" s="3">
        <v>3530056</v>
      </c>
      <c r="K81" s="3">
        <v>3520481</v>
      </c>
      <c r="L81" s="3">
        <v>3520481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2631621</v>
      </c>
      <c r="T81" s="3">
        <v>2631621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351410</v>
      </c>
      <c r="Z81" s="3">
        <v>351410</v>
      </c>
      <c r="AA81" s="4">
        <v>351409</v>
      </c>
      <c r="AB81" s="4">
        <v>351409</v>
      </c>
      <c r="AC81" s="4">
        <v>351409</v>
      </c>
      <c r="AD81" s="4">
        <v>351410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1763434</v>
      </c>
      <c r="AJ81" s="4">
        <v>2114844</v>
      </c>
      <c r="AK81" s="4">
        <v>2466253</v>
      </c>
      <c r="AL81" s="4">
        <v>2817662</v>
      </c>
      <c r="AM81" s="4">
        <v>3169071</v>
      </c>
      <c r="AN81" s="4">
        <v>3520481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309356</v>
      </c>
      <c r="I82" s="1">
        <v>0</v>
      </c>
      <c r="J82" s="3">
        <v>118272660</v>
      </c>
      <c r="K82" s="3">
        <v>117963304</v>
      </c>
      <c r="L82" s="3">
        <v>117963304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95501647</v>
      </c>
      <c r="T82" s="3">
        <v>95501647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11775707</v>
      </c>
      <c r="Z82" s="3">
        <v>11775707</v>
      </c>
      <c r="AA82" s="4">
        <v>11775707</v>
      </c>
      <c r="AB82" s="4">
        <v>11775707</v>
      </c>
      <c r="AC82" s="4">
        <v>11775707</v>
      </c>
      <c r="AD82" s="4">
        <v>11775705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59084771</v>
      </c>
      <c r="AJ82" s="4">
        <v>70860478</v>
      </c>
      <c r="AK82" s="4">
        <v>82636185</v>
      </c>
      <c r="AL82" s="4">
        <v>94411892</v>
      </c>
      <c r="AM82" s="4">
        <v>106187599</v>
      </c>
      <c r="AN82" s="4">
        <v>117963304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24608</v>
      </c>
      <c r="I83" s="1">
        <v>0</v>
      </c>
      <c r="J83" s="3">
        <v>8778555</v>
      </c>
      <c r="K83" s="3">
        <v>8753947</v>
      </c>
      <c r="L83" s="3">
        <v>8753947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7080301</v>
      </c>
      <c r="T83" s="3">
        <v>7080301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873754</v>
      </c>
      <c r="Z83" s="3">
        <v>873754</v>
      </c>
      <c r="AA83" s="4">
        <v>873754</v>
      </c>
      <c r="AB83" s="4">
        <v>873754</v>
      </c>
      <c r="AC83" s="4">
        <v>873754</v>
      </c>
      <c r="AD83" s="4">
        <v>873753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4385178</v>
      </c>
      <c r="AJ83" s="4">
        <v>5258932</v>
      </c>
      <c r="AK83" s="4">
        <v>6132686</v>
      </c>
      <c r="AL83" s="4">
        <v>7006440</v>
      </c>
      <c r="AM83" s="4">
        <v>7880194</v>
      </c>
      <c r="AN83" s="4">
        <v>8753947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33073</v>
      </c>
      <c r="I84" s="1">
        <v>0</v>
      </c>
      <c r="J84" s="3">
        <v>10139784</v>
      </c>
      <c r="K84" s="3">
        <v>10106711</v>
      </c>
      <c r="L84" s="3">
        <v>10106711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7456176</v>
      </c>
      <c r="T84" s="3">
        <v>7456176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1008467</v>
      </c>
      <c r="Z84" s="3">
        <v>1008467</v>
      </c>
      <c r="AA84" s="4">
        <v>1008466</v>
      </c>
      <c r="AB84" s="4">
        <v>1008466</v>
      </c>
      <c r="AC84" s="4">
        <v>1008466</v>
      </c>
      <c r="AD84" s="4">
        <v>1008467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5064379</v>
      </c>
      <c r="AJ84" s="4">
        <v>6072846</v>
      </c>
      <c r="AK84" s="4">
        <v>7081312</v>
      </c>
      <c r="AL84" s="4">
        <v>8089778</v>
      </c>
      <c r="AM84" s="4">
        <v>9098244</v>
      </c>
      <c r="AN84" s="4">
        <v>10106711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3922</v>
      </c>
      <c r="I85" s="3">
        <v>0</v>
      </c>
      <c r="J85" s="3">
        <v>1532720</v>
      </c>
      <c r="K85" s="3">
        <v>1528798</v>
      </c>
      <c r="L85" s="3">
        <v>1528798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1108982</v>
      </c>
      <c r="T85" s="3">
        <v>1108982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152618</v>
      </c>
      <c r="Z85" s="3">
        <v>152618</v>
      </c>
      <c r="AA85" s="4">
        <v>152619</v>
      </c>
      <c r="AB85" s="4">
        <v>152619</v>
      </c>
      <c r="AC85" s="4">
        <v>152619</v>
      </c>
      <c r="AD85" s="4">
        <v>152617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765706</v>
      </c>
      <c r="AJ85" s="4">
        <v>918324</v>
      </c>
      <c r="AK85" s="4">
        <v>1070943</v>
      </c>
      <c r="AL85" s="4">
        <v>1223562</v>
      </c>
      <c r="AM85" s="4">
        <v>1376181</v>
      </c>
      <c r="AN85" s="4">
        <v>1528798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45080</v>
      </c>
      <c r="I86" s="3">
        <v>0</v>
      </c>
      <c r="J86" s="3">
        <v>19066913</v>
      </c>
      <c r="K86" s="3">
        <v>19021833</v>
      </c>
      <c r="L86" s="3">
        <v>19021833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15855837</v>
      </c>
      <c r="T86" s="3">
        <v>15855837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1899178</v>
      </c>
      <c r="Z86" s="3">
        <v>1899178</v>
      </c>
      <c r="AA86" s="4">
        <v>1899178</v>
      </c>
      <c r="AB86" s="4">
        <v>1899178</v>
      </c>
      <c r="AC86" s="4">
        <v>1899178</v>
      </c>
      <c r="AD86" s="4">
        <v>1899179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9525942</v>
      </c>
      <c r="AJ86" s="4">
        <v>11425120</v>
      </c>
      <c r="AK86" s="4">
        <v>13324298</v>
      </c>
      <c r="AL86" s="4">
        <v>15223476</v>
      </c>
      <c r="AM86" s="4">
        <v>17122654</v>
      </c>
      <c r="AN86" s="4">
        <v>19021833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19888</v>
      </c>
      <c r="I87" s="3">
        <v>0</v>
      </c>
      <c r="J87" s="3">
        <v>7409303</v>
      </c>
      <c r="K87" s="3">
        <v>7389415</v>
      </c>
      <c r="L87" s="3">
        <v>7389415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5903205</v>
      </c>
      <c r="T87" s="3">
        <v>5903205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737616</v>
      </c>
      <c r="Z87" s="3">
        <v>737616</v>
      </c>
      <c r="AA87" s="4">
        <v>737616</v>
      </c>
      <c r="AB87" s="4">
        <v>737616</v>
      </c>
      <c r="AC87" s="4">
        <v>737616</v>
      </c>
      <c r="AD87" s="4">
        <v>737615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3701336</v>
      </c>
      <c r="AJ87" s="4">
        <v>4438952</v>
      </c>
      <c r="AK87" s="4">
        <v>5176568</v>
      </c>
      <c r="AL87" s="4">
        <v>5914184</v>
      </c>
      <c r="AM87" s="4">
        <v>6651800</v>
      </c>
      <c r="AN87" s="4">
        <v>7389415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703141</v>
      </c>
      <c r="I88" s="3">
        <v>0</v>
      </c>
      <c r="J88" s="3">
        <v>292902754</v>
      </c>
      <c r="K88" s="3">
        <v>292199613</v>
      </c>
      <c r="L88" s="3">
        <v>292199613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244075271</v>
      </c>
      <c r="T88" s="3">
        <v>244075271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29173086</v>
      </c>
      <c r="Z88" s="3">
        <v>29173086</v>
      </c>
      <c r="AA88" s="4">
        <v>29173085</v>
      </c>
      <c r="AB88" s="4">
        <v>29173085</v>
      </c>
      <c r="AC88" s="4">
        <v>29173085</v>
      </c>
      <c r="AD88" s="4">
        <v>29173086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146334186</v>
      </c>
      <c r="AJ88" s="4">
        <v>175507272</v>
      </c>
      <c r="AK88" s="4">
        <v>204680357</v>
      </c>
      <c r="AL88" s="4">
        <v>233853442</v>
      </c>
      <c r="AM88" s="4">
        <v>263026527</v>
      </c>
      <c r="AN88" s="4">
        <v>292199613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2052</v>
      </c>
      <c r="I89" s="1">
        <v>0</v>
      </c>
      <c r="J89" s="3">
        <v>1028355</v>
      </c>
      <c r="K89" s="3">
        <v>1026303</v>
      </c>
      <c r="L89" s="3">
        <v>1026303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641303</v>
      </c>
      <c r="T89" s="3">
        <v>641303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102493</v>
      </c>
      <c r="Z89" s="3">
        <v>102493</v>
      </c>
      <c r="AA89" s="4">
        <v>102493</v>
      </c>
      <c r="AB89" s="4">
        <v>102493</v>
      </c>
      <c r="AC89" s="4">
        <v>102493</v>
      </c>
      <c r="AD89" s="4">
        <v>102494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513837</v>
      </c>
      <c r="AJ89" s="4">
        <v>616330</v>
      </c>
      <c r="AK89" s="4">
        <v>718823</v>
      </c>
      <c r="AL89" s="4">
        <v>821316</v>
      </c>
      <c r="AM89" s="4">
        <v>923809</v>
      </c>
      <c r="AN89" s="4">
        <v>1026303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19419</v>
      </c>
      <c r="I90" s="3">
        <v>0</v>
      </c>
      <c r="J90" s="3">
        <v>7159303</v>
      </c>
      <c r="K90" s="3">
        <v>7139884</v>
      </c>
      <c r="L90" s="3">
        <v>7139884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5638790</v>
      </c>
      <c r="T90" s="3">
        <v>5638790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712694</v>
      </c>
      <c r="Z90" s="3">
        <v>712694</v>
      </c>
      <c r="AA90" s="4">
        <v>712694</v>
      </c>
      <c r="AB90" s="4">
        <v>712694</v>
      </c>
      <c r="AC90" s="4">
        <v>712694</v>
      </c>
      <c r="AD90" s="4">
        <v>712694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3576414</v>
      </c>
      <c r="AJ90" s="4">
        <v>4289108</v>
      </c>
      <c r="AK90" s="4">
        <v>5001802</v>
      </c>
      <c r="AL90" s="4">
        <v>5714496</v>
      </c>
      <c r="AM90" s="4">
        <v>6427190</v>
      </c>
      <c r="AN90" s="4">
        <v>7139884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224898</v>
      </c>
      <c r="I91" s="1">
        <v>0</v>
      </c>
      <c r="J91" s="3">
        <v>85137185</v>
      </c>
      <c r="K91" s="3">
        <v>84912287</v>
      </c>
      <c r="L91" s="3">
        <v>84912287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66180521</v>
      </c>
      <c r="T91" s="3">
        <v>66180521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8476235</v>
      </c>
      <c r="Z91" s="3">
        <v>8476235</v>
      </c>
      <c r="AA91" s="4">
        <v>8476235</v>
      </c>
      <c r="AB91" s="4">
        <v>8476235</v>
      </c>
      <c r="AC91" s="4">
        <v>8476235</v>
      </c>
      <c r="AD91" s="4">
        <v>8476236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42531111</v>
      </c>
      <c r="AJ91" s="4">
        <v>51007346</v>
      </c>
      <c r="AK91" s="4">
        <v>59483581</v>
      </c>
      <c r="AL91" s="4">
        <v>67959816</v>
      </c>
      <c r="AM91" s="4">
        <v>76436051</v>
      </c>
      <c r="AN91" s="4">
        <v>84912287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7855</v>
      </c>
      <c r="I92" s="1">
        <v>0</v>
      </c>
      <c r="J92" s="3">
        <v>2871199</v>
      </c>
      <c r="K92" s="3">
        <v>2863344</v>
      </c>
      <c r="L92" s="3">
        <v>2863344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2084061</v>
      </c>
      <c r="T92" s="3">
        <v>2084061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285811</v>
      </c>
      <c r="Z92" s="3">
        <v>285811</v>
      </c>
      <c r="AA92" s="4">
        <v>285811</v>
      </c>
      <c r="AB92" s="4">
        <v>285811</v>
      </c>
      <c r="AC92" s="4">
        <v>285811</v>
      </c>
      <c r="AD92" s="4">
        <v>285809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1434291</v>
      </c>
      <c r="AJ92" s="4">
        <v>1720102</v>
      </c>
      <c r="AK92" s="4">
        <v>2005913</v>
      </c>
      <c r="AL92" s="4">
        <v>2291724</v>
      </c>
      <c r="AM92" s="4">
        <v>2577535</v>
      </c>
      <c r="AN92" s="4">
        <v>2863344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8829</v>
      </c>
      <c r="I93" s="3">
        <v>0</v>
      </c>
      <c r="J93" s="3">
        <v>2658128</v>
      </c>
      <c r="K93" s="3">
        <v>2649299</v>
      </c>
      <c r="L93" s="3">
        <v>2649299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1874307</v>
      </c>
      <c r="T93" s="3">
        <v>1874307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264341</v>
      </c>
      <c r="Z93" s="3">
        <v>264341</v>
      </c>
      <c r="AA93" s="4">
        <v>264341</v>
      </c>
      <c r="AB93" s="4">
        <v>264341</v>
      </c>
      <c r="AC93" s="4">
        <v>264341</v>
      </c>
      <c r="AD93" s="4">
        <v>264342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1327593</v>
      </c>
      <c r="AJ93" s="4">
        <v>1591934</v>
      </c>
      <c r="AK93" s="4">
        <v>1856275</v>
      </c>
      <c r="AL93" s="4">
        <v>2120616</v>
      </c>
      <c r="AM93" s="4">
        <v>2384957</v>
      </c>
      <c r="AN93" s="4">
        <v>2649299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10733</v>
      </c>
      <c r="I94" s="1">
        <v>0</v>
      </c>
      <c r="J94" s="3">
        <v>3398387</v>
      </c>
      <c r="K94" s="3">
        <v>3387654</v>
      </c>
      <c r="L94" s="3">
        <v>3387654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2515666</v>
      </c>
      <c r="T94" s="3">
        <v>2515666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338050</v>
      </c>
      <c r="Z94" s="3">
        <v>338050</v>
      </c>
      <c r="AA94" s="4">
        <v>338050</v>
      </c>
      <c r="AB94" s="4">
        <v>338050</v>
      </c>
      <c r="AC94" s="4">
        <v>338050</v>
      </c>
      <c r="AD94" s="4">
        <v>338048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1697406</v>
      </c>
      <c r="AJ94" s="4">
        <v>2035456</v>
      </c>
      <c r="AK94" s="4">
        <v>2373506</v>
      </c>
      <c r="AL94" s="4">
        <v>2711556</v>
      </c>
      <c r="AM94" s="4">
        <v>3049606</v>
      </c>
      <c r="AN94" s="4">
        <v>3387654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20725</v>
      </c>
      <c r="I95" s="1">
        <v>0</v>
      </c>
      <c r="J95" s="3">
        <v>7199457</v>
      </c>
      <c r="K95" s="3">
        <v>7178732</v>
      </c>
      <c r="L95" s="3">
        <v>7178732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5530706</v>
      </c>
      <c r="T95" s="3">
        <v>5530706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716491</v>
      </c>
      <c r="Z95" s="3">
        <v>716491</v>
      </c>
      <c r="AA95" s="4">
        <v>716492</v>
      </c>
      <c r="AB95" s="4">
        <v>716492</v>
      </c>
      <c r="AC95" s="4">
        <v>716492</v>
      </c>
      <c r="AD95" s="4">
        <v>716490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3596275</v>
      </c>
      <c r="AJ95" s="4">
        <v>4312766</v>
      </c>
      <c r="AK95" s="4">
        <v>5029258</v>
      </c>
      <c r="AL95" s="4">
        <v>5745750</v>
      </c>
      <c r="AM95" s="4">
        <v>6462242</v>
      </c>
      <c r="AN95" s="4">
        <v>7178732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22235</v>
      </c>
      <c r="I96" s="1">
        <v>0</v>
      </c>
      <c r="J96" s="3">
        <v>8510254</v>
      </c>
      <c r="K96" s="3">
        <v>8488019</v>
      </c>
      <c r="L96" s="3">
        <v>8488019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6641496</v>
      </c>
      <c r="T96" s="3">
        <v>6641496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847320</v>
      </c>
      <c r="Z96" s="3">
        <v>847320</v>
      </c>
      <c r="AA96" s="4">
        <v>847320</v>
      </c>
      <c r="AB96" s="4">
        <v>847320</v>
      </c>
      <c r="AC96" s="4">
        <v>847320</v>
      </c>
      <c r="AD96" s="4">
        <v>847319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4251420</v>
      </c>
      <c r="AJ96" s="4">
        <v>5098740</v>
      </c>
      <c r="AK96" s="4">
        <v>5946060</v>
      </c>
      <c r="AL96" s="4">
        <v>6793380</v>
      </c>
      <c r="AM96" s="4">
        <v>7640700</v>
      </c>
      <c r="AN96" s="4">
        <v>8488019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13084</v>
      </c>
      <c r="I97" s="1">
        <v>0</v>
      </c>
      <c r="J97" s="3">
        <v>4754235</v>
      </c>
      <c r="K97" s="3">
        <v>4741151</v>
      </c>
      <c r="L97" s="3">
        <v>4741151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3430227</v>
      </c>
      <c r="T97" s="3">
        <v>3430227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473243</v>
      </c>
      <c r="Z97" s="3">
        <v>473243</v>
      </c>
      <c r="AA97" s="4">
        <v>473242</v>
      </c>
      <c r="AB97" s="4">
        <v>473242</v>
      </c>
      <c r="AC97" s="4">
        <v>473242</v>
      </c>
      <c r="AD97" s="4">
        <v>473243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2374939</v>
      </c>
      <c r="AJ97" s="4">
        <v>2848182</v>
      </c>
      <c r="AK97" s="4">
        <v>3321424</v>
      </c>
      <c r="AL97" s="4">
        <v>3794666</v>
      </c>
      <c r="AM97" s="4">
        <v>4267908</v>
      </c>
      <c r="AN97" s="4">
        <v>4741151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11611</v>
      </c>
      <c r="I98" s="1">
        <v>0</v>
      </c>
      <c r="J98" s="3">
        <v>4038619</v>
      </c>
      <c r="K98" s="3">
        <v>4027008</v>
      </c>
      <c r="L98" s="3">
        <v>4027008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3082840</v>
      </c>
      <c r="T98" s="3">
        <v>3082840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401927</v>
      </c>
      <c r="Z98" s="3">
        <v>401927</v>
      </c>
      <c r="AA98" s="4">
        <v>401927</v>
      </c>
      <c r="AB98" s="4">
        <v>401927</v>
      </c>
      <c r="AC98" s="4">
        <v>401927</v>
      </c>
      <c r="AD98" s="4">
        <v>401925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2017375</v>
      </c>
      <c r="AJ98" s="4">
        <v>2419302</v>
      </c>
      <c r="AK98" s="4">
        <v>2821229</v>
      </c>
      <c r="AL98" s="4">
        <v>3223156</v>
      </c>
      <c r="AM98" s="4">
        <v>3625083</v>
      </c>
      <c r="AN98" s="4">
        <v>4027008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12122</v>
      </c>
      <c r="I99" s="3">
        <v>0</v>
      </c>
      <c r="J99" s="3">
        <v>4447874</v>
      </c>
      <c r="K99" s="3">
        <v>4435752</v>
      </c>
      <c r="L99" s="3">
        <v>4435752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3166487</v>
      </c>
      <c r="T99" s="3">
        <v>3166487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442767</v>
      </c>
      <c r="Z99" s="3">
        <v>442767</v>
      </c>
      <c r="AA99" s="4">
        <v>442768</v>
      </c>
      <c r="AB99" s="4">
        <v>442768</v>
      </c>
      <c r="AC99" s="4">
        <v>442768</v>
      </c>
      <c r="AD99" s="4">
        <v>442766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2221915</v>
      </c>
      <c r="AJ99" s="4">
        <v>2664682</v>
      </c>
      <c r="AK99" s="4">
        <v>3107450</v>
      </c>
      <c r="AL99" s="4">
        <v>3550218</v>
      </c>
      <c r="AM99" s="4">
        <v>3992986</v>
      </c>
      <c r="AN99" s="4">
        <v>4435752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10238</v>
      </c>
      <c r="I100" s="1">
        <v>0</v>
      </c>
      <c r="J100" s="3">
        <v>3976395</v>
      </c>
      <c r="K100" s="3">
        <v>3966157</v>
      </c>
      <c r="L100" s="3">
        <v>3966157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2950429</v>
      </c>
      <c r="T100" s="3">
        <v>2950429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395933</v>
      </c>
      <c r="Z100" s="3">
        <v>395933</v>
      </c>
      <c r="AA100" s="4">
        <v>395933</v>
      </c>
      <c r="AB100" s="4">
        <v>395933</v>
      </c>
      <c r="AC100" s="4">
        <v>395933</v>
      </c>
      <c r="AD100" s="4">
        <v>395932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1986493</v>
      </c>
      <c r="AJ100" s="4">
        <v>2382426</v>
      </c>
      <c r="AK100" s="4">
        <v>2778359</v>
      </c>
      <c r="AL100" s="4">
        <v>3174292</v>
      </c>
      <c r="AM100" s="4">
        <v>3570225</v>
      </c>
      <c r="AN100" s="4">
        <v>3966157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7000</v>
      </c>
      <c r="I101" s="1">
        <v>0</v>
      </c>
      <c r="J101" s="3">
        <v>2488492</v>
      </c>
      <c r="K101" s="3">
        <v>2481492</v>
      </c>
      <c r="L101" s="3">
        <v>2481492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1626247</v>
      </c>
      <c r="T101" s="3">
        <v>1626247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247683</v>
      </c>
      <c r="Z101" s="3">
        <v>247683</v>
      </c>
      <c r="AA101" s="4">
        <v>247683</v>
      </c>
      <c r="AB101" s="4">
        <v>247683</v>
      </c>
      <c r="AC101" s="4">
        <v>247683</v>
      </c>
      <c r="AD101" s="4">
        <v>247681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1243079</v>
      </c>
      <c r="AJ101" s="4">
        <v>1490762</v>
      </c>
      <c r="AK101" s="4">
        <v>1738445</v>
      </c>
      <c r="AL101" s="4">
        <v>1986128</v>
      </c>
      <c r="AM101" s="4">
        <v>2233811</v>
      </c>
      <c r="AN101" s="4">
        <v>2481492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8257</v>
      </c>
      <c r="I102" s="3">
        <v>0</v>
      </c>
      <c r="J102" s="3">
        <v>2697332</v>
      </c>
      <c r="K102" s="3">
        <v>2689075</v>
      </c>
      <c r="L102" s="3">
        <v>2689075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1950162</v>
      </c>
      <c r="T102" s="3">
        <v>1950162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268357</v>
      </c>
      <c r="Z102" s="3">
        <v>268357</v>
      </c>
      <c r="AA102" s="4">
        <v>268357</v>
      </c>
      <c r="AB102" s="4">
        <v>268357</v>
      </c>
      <c r="AC102" s="4">
        <v>268357</v>
      </c>
      <c r="AD102" s="4">
        <v>268358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1347289</v>
      </c>
      <c r="AJ102" s="4">
        <v>1615646</v>
      </c>
      <c r="AK102" s="4">
        <v>1884003</v>
      </c>
      <c r="AL102" s="4">
        <v>2152360</v>
      </c>
      <c r="AM102" s="4">
        <v>2420717</v>
      </c>
      <c r="AN102" s="4">
        <v>2689075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8619</v>
      </c>
      <c r="I103" s="3">
        <v>0</v>
      </c>
      <c r="J103" s="3">
        <v>3269016</v>
      </c>
      <c r="K103" s="3">
        <v>3260397</v>
      </c>
      <c r="L103" s="3">
        <v>3260397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2226664</v>
      </c>
      <c r="T103" s="3">
        <v>2226664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325465</v>
      </c>
      <c r="Z103" s="3">
        <v>325465</v>
      </c>
      <c r="AA103" s="4">
        <v>325465</v>
      </c>
      <c r="AB103" s="4">
        <v>325465</v>
      </c>
      <c r="AC103" s="4">
        <v>325465</v>
      </c>
      <c r="AD103" s="4">
        <v>325464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1633073</v>
      </c>
      <c r="AJ103" s="4">
        <v>1958538</v>
      </c>
      <c r="AK103" s="4">
        <v>2284003</v>
      </c>
      <c r="AL103" s="4">
        <v>2609468</v>
      </c>
      <c r="AM103" s="4">
        <v>2934933</v>
      </c>
      <c r="AN103" s="4">
        <v>3260397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12058</v>
      </c>
      <c r="I104" s="1">
        <v>0</v>
      </c>
      <c r="J104" s="3">
        <v>4324760</v>
      </c>
      <c r="K104" s="3">
        <v>4312702</v>
      </c>
      <c r="L104" s="3">
        <v>4312702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3393330</v>
      </c>
      <c r="T104" s="3">
        <v>3393330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430466</v>
      </c>
      <c r="Z104" s="3">
        <v>430466</v>
      </c>
      <c r="AA104" s="4">
        <v>430467</v>
      </c>
      <c r="AB104" s="4">
        <v>430467</v>
      </c>
      <c r="AC104" s="4">
        <v>430467</v>
      </c>
      <c r="AD104" s="4">
        <v>430465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2160370</v>
      </c>
      <c r="AJ104" s="4">
        <v>2590836</v>
      </c>
      <c r="AK104" s="4">
        <v>3021303</v>
      </c>
      <c r="AL104" s="4">
        <v>3451770</v>
      </c>
      <c r="AM104" s="4">
        <v>3882237</v>
      </c>
      <c r="AN104" s="4">
        <v>4312702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13764</v>
      </c>
      <c r="I105" s="1">
        <v>0</v>
      </c>
      <c r="J105" s="3">
        <v>4221737</v>
      </c>
      <c r="K105" s="3">
        <v>4207973</v>
      </c>
      <c r="L105" s="3">
        <v>4207973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2937986</v>
      </c>
      <c r="T105" s="3">
        <v>2937986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419880</v>
      </c>
      <c r="Z105" s="3">
        <v>419880</v>
      </c>
      <c r="AA105" s="4">
        <v>419879</v>
      </c>
      <c r="AB105" s="4">
        <v>419879</v>
      </c>
      <c r="AC105" s="4">
        <v>419879</v>
      </c>
      <c r="AD105" s="4">
        <v>419880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2108576</v>
      </c>
      <c r="AJ105" s="4">
        <v>2528456</v>
      </c>
      <c r="AK105" s="4">
        <v>2948335</v>
      </c>
      <c r="AL105" s="4">
        <v>3368214</v>
      </c>
      <c r="AM105" s="4">
        <v>3788093</v>
      </c>
      <c r="AN105" s="4">
        <v>4207973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10111</v>
      </c>
      <c r="I106" s="1">
        <v>0</v>
      </c>
      <c r="J106" s="3">
        <v>3424183</v>
      </c>
      <c r="K106" s="3">
        <v>3414072</v>
      </c>
      <c r="L106" s="3">
        <v>3414072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2536259</v>
      </c>
      <c r="T106" s="3">
        <v>2536259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340733</v>
      </c>
      <c r="Z106" s="3">
        <v>340733</v>
      </c>
      <c r="AA106" s="4">
        <v>340734</v>
      </c>
      <c r="AB106" s="4">
        <v>340734</v>
      </c>
      <c r="AC106" s="4">
        <v>340734</v>
      </c>
      <c r="AD106" s="4">
        <v>340732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1710405</v>
      </c>
      <c r="AJ106" s="4">
        <v>2051138</v>
      </c>
      <c r="AK106" s="4">
        <v>2391872</v>
      </c>
      <c r="AL106" s="4">
        <v>2732606</v>
      </c>
      <c r="AM106" s="4">
        <v>3073340</v>
      </c>
      <c r="AN106" s="4">
        <v>3414072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3717</v>
      </c>
      <c r="I107" s="1">
        <v>0</v>
      </c>
      <c r="J107" s="3">
        <v>1414082</v>
      </c>
      <c r="K107" s="3">
        <v>1410365</v>
      </c>
      <c r="L107" s="3">
        <v>1410365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948937</v>
      </c>
      <c r="T107" s="3">
        <v>948937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140789</v>
      </c>
      <c r="Z107" s="3">
        <v>140789</v>
      </c>
      <c r="AA107" s="4">
        <v>140789</v>
      </c>
      <c r="AB107" s="4">
        <v>140789</v>
      </c>
      <c r="AC107" s="4">
        <v>140789</v>
      </c>
      <c r="AD107" s="4">
        <v>140788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706421</v>
      </c>
      <c r="AJ107" s="4">
        <v>847210</v>
      </c>
      <c r="AK107" s="4">
        <v>987999</v>
      </c>
      <c r="AL107" s="4">
        <v>1128788</v>
      </c>
      <c r="AM107" s="4">
        <v>1269577</v>
      </c>
      <c r="AN107" s="4">
        <v>1410365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26170</v>
      </c>
      <c r="I108" s="1">
        <v>0</v>
      </c>
      <c r="J108" s="3">
        <v>9817164</v>
      </c>
      <c r="K108" s="3">
        <v>9790994</v>
      </c>
      <c r="L108" s="3">
        <v>9790994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7731547</v>
      </c>
      <c r="T108" s="3">
        <v>7731547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977355</v>
      </c>
      <c r="Z108" s="3">
        <v>977355</v>
      </c>
      <c r="AA108" s="4">
        <v>977355</v>
      </c>
      <c r="AB108" s="4">
        <v>977355</v>
      </c>
      <c r="AC108" s="4">
        <v>977355</v>
      </c>
      <c r="AD108" s="4">
        <v>977355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4904219</v>
      </c>
      <c r="AJ108" s="4">
        <v>5881574</v>
      </c>
      <c r="AK108" s="4">
        <v>6858929</v>
      </c>
      <c r="AL108" s="4">
        <v>7836284</v>
      </c>
      <c r="AM108" s="4">
        <v>8813639</v>
      </c>
      <c r="AN108" s="4">
        <v>9790994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9657</v>
      </c>
      <c r="I109" s="1">
        <v>0</v>
      </c>
      <c r="J109" s="3">
        <v>3156425</v>
      </c>
      <c r="K109" s="3">
        <v>3146768</v>
      </c>
      <c r="L109" s="3">
        <v>3146768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2190826</v>
      </c>
      <c r="T109" s="3">
        <v>2190826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314033</v>
      </c>
      <c r="Z109" s="3">
        <v>314033</v>
      </c>
      <c r="AA109" s="4">
        <v>314033</v>
      </c>
      <c r="AB109" s="4">
        <v>314033</v>
      </c>
      <c r="AC109" s="4">
        <v>314033</v>
      </c>
      <c r="AD109" s="4">
        <v>314031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1576605</v>
      </c>
      <c r="AJ109" s="4">
        <v>1890638</v>
      </c>
      <c r="AK109" s="4">
        <v>2204671</v>
      </c>
      <c r="AL109" s="4">
        <v>2518704</v>
      </c>
      <c r="AM109" s="4">
        <v>2832737</v>
      </c>
      <c r="AN109" s="4">
        <v>3146768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33741</v>
      </c>
      <c r="I110" s="1">
        <v>0</v>
      </c>
      <c r="J110" s="3">
        <v>10725823</v>
      </c>
      <c r="K110" s="3">
        <v>10692082</v>
      </c>
      <c r="L110" s="3">
        <v>10692082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7790151</v>
      </c>
      <c r="T110" s="3">
        <v>7790151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1066959</v>
      </c>
      <c r="Z110" s="3">
        <v>1066959</v>
      </c>
      <c r="AA110" s="4">
        <v>1066959</v>
      </c>
      <c r="AB110" s="4">
        <v>1066959</v>
      </c>
      <c r="AC110" s="4">
        <v>1066959</v>
      </c>
      <c r="AD110" s="4">
        <v>1066959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5357287</v>
      </c>
      <c r="AJ110" s="4">
        <v>6424246</v>
      </c>
      <c r="AK110" s="4">
        <v>7491205</v>
      </c>
      <c r="AL110" s="4">
        <v>8558164</v>
      </c>
      <c r="AM110" s="4">
        <v>9625123</v>
      </c>
      <c r="AN110" s="4">
        <v>10692082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23231</v>
      </c>
      <c r="I111" s="1">
        <v>0</v>
      </c>
      <c r="J111" s="3">
        <v>8277135</v>
      </c>
      <c r="K111" s="3">
        <v>8253904</v>
      </c>
      <c r="L111" s="3">
        <v>8253904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6340402</v>
      </c>
      <c r="T111" s="3">
        <v>6340402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823841</v>
      </c>
      <c r="Z111" s="3">
        <v>823841</v>
      </c>
      <c r="AA111" s="4">
        <v>823842</v>
      </c>
      <c r="AB111" s="4">
        <v>823842</v>
      </c>
      <c r="AC111" s="4">
        <v>823842</v>
      </c>
      <c r="AD111" s="4">
        <v>823840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4134697</v>
      </c>
      <c r="AJ111" s="4">
        <v>4958538</v>
      </c>
      <c r="AK111" s="4">
        <v>5782380</v>
      </c>
      <c r="AL111" s="4">
        <v>6606222</v>
      </c>
      <c r="AM111" s="4">
        <v>7430064</v>
      </c>
      <c r="AN111" s="4">
        <v>8253904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78050</v>
      </c>
      <c r="I112" s="3">
        <v>0</v>
      </c>
      <c r="J112" s="3">
        <v>30386166</v>
      </c>
      <c r="K112" s="3">
        <v>30308116</v>
      </c>
      <c r="L112" s="3">
        <v>30308116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23830876</v>
      </c>
      <c r="T112" s="3">
        <v>23830876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3025608</v>
      </c>
      <c r="Z112" s="3">
        <v>3025608</v>
      </c>
      <c r="AA112" s="4">
        <v>3025608</v>
      </c>
      <c r="AB112" s="4">
        <v>3025608</v>
      </c>
      <c r="AC112" s="4">
        <v>3025608</v>
      </c>
      <c r="AD112" s="4">
        <v>3025608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15180076</v>
      </c>
      <c r="AJ112" s="4">
        <v>18205684</v>
      </c>
      <c r="AK112" s="4">
        <v>21231292</v>
      </c>
      <c r="AL112" s="4">
        <v>24256900</v>
      </c>
      <c r="AM112" s="4">
        <v>27282508</v>
      </c>
      <c r="AN112" s="4">
        <v>30308116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47440</v>
      </c>
      <c r="I113" s="3">
        <v>0</v>
      </c>
      <c r="J113" s="3">
        <v>17054171</v>
      </c>
      <c r="K113" s="3">
        <v>17006731</v>
      </c>
      <c r="L113" s="3">
        <v>17006731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13792251</v>
      </c>
      <c r="T113" s="3">
        <v>13792251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1697511</v>
      </c>
      <c r="Z113" s="3">
        <v>1697511</v>
      </c>
      <c r="AA113" s="4">
        <v>1697510</v>
      </c>
      <c r="AB113" s="4">
        <v>1697510</v>
      </c>
      <c r="AC113" s="4">
        <v>1697510</v>
      </c>
      <c r="AD113" s="4">
        <v>1697511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8519179</v>
      </c>
      <c r="AJ113" s="4">
        <v>10216690</v>
      </c>
      <c r="AK113" s="4">
        <v>11914200</v>
      </c>
      <c r="AL113" s="4">
        <v>13611710</v>
      </c>
      <c r="AM113" s="4">
        <v>15309220</v>
      </c>
      <c r="AN113" s="4">
        <v>17006731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10033</v>
      </c>
      <c r="I114" s="3">
        <v>0</v>
      </c>
      <c r="J114" s="3">
        <v>3549763</v>
      </c>
      <c r="K114" s="3">
        <v>3539730</v>
      </c>
      <c r="L114" s="3">
        <v>3539730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2669236</v>
      </c>
      <c r="T114" s="3">
        <v>2669236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353304</v>
      </c>
      <c r="Z114" s="3">
        <v>353304</v>
      </c>
      <c r="AA114" s="4">
        <v>353305</v>
      </c>
      <c r="AB114" s="4">
        <v>353305</v>
      </c>
      <c r="AC114" s="4">
        <v>353305</v>
      </c>
      <c r="AD114" s="4">
        <v>353303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1773208</v>
      </c>
      <c r="AJ114" s="4">
        <v>2126512</v>
      </c>
      <c r="AK114" s="4">
        <v>2479817</v>
      </c>
      <c r="AL114" s="4">
        <v>2833122</v>
      </c>
      <c r="AM114" s="4">
        <v>3186427</v>
      </c>
      <c r="AN114" s="4">
        <v>3539730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10726</v>
      </c>
      <c r="I115" s="1">
        <v>0</v>
      </c>
      <c r="J115" s="3">
        <v>3209059</v>
      </c>
      <c r="K115" s="3">
        <v>3198333</v>
      </c>
      <c r="L115" s="3">
        <v>3198333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2308531</v>
      </c>
      <c r="T115" s="3">
        <v>2308531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319118</v>
      </c>
      <c r="Z115" s="3">
        <v>319118</v>
      </c>
      <c r="AA115" s="4">
        <v>319118</v>
      </c>
      <c r="AB115" s="4">
        <v>319118</v>
      </c>
      <c r="AC115" s="4">
        <v>319118</v>
      </c>
      <c r="AD115" s="4">
        <v>319119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1602742</v>
      </c>
      <c r="AJ115" s="4">
        <v>1921860</v>
      </c>
      <c r="AK115" s="4">
        <v>2240978</v>
      </c>
      <c r="AL115" s="4">
        <v>2560096</v>
      </c>
      <c r="AM115" s="4">
        <v>2879214</v>
      </c>
      <c r="AN115" s="4">
        <v>3198333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18796</v>
      </c>
      <c r="I116" s="1">
        <v>0</v>
      </c>
      <c r="J116" s="3">
        <v>5114587</v>
      </c>
      <c r="K116" s="3">
        <v>5095791</v>
      </c>
      <c r="L116" s="3">
        <v>5095791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3340084</v>
      </c>
      <c r="T116" s="3">
        <v>3340084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508326</v>
      </c>
      <c r="Z116" s="3">
        <v>508326</v>
      </c>
      <c r="AA116" s="4">
        <v>508326</v>
      </c>
      <c r="AB116" s="4">
        <v>508326</v>
      </c>
      <c r="AC116" s="4">
        <v>508326</v>
      </c>
      <c r="AD116" s="4">
        <v>508325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2554162</v>
      </c>
      <c r="AJ116" s="4">
        <v>3062488</v>
      </c>
      <c r="AK116" s="4">
        <v>3570814</v>
      </c>
      <c r="AL116" s="4">
        <v>4079140</v>
      </c>
      <c r="AM116" s="4">
        <v>4587466</v>
      </c>
      <c r="AN116" s="4">
        <v>5095791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9422</v>
      </c>
      <c r="I117" s="1">
        <v>0</v>
      </c>
      <c r="J117" s="3">
        <v>2942836</v>
      </c>
      <c r="K117" s="3">
        <v>2933414</v>
      </c>
      <c r="L117" s="3">
        <v>2933414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1996372</v>
      </c>
      <c r="T117" s="3">
        <v>1996372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292713</v>
      </c>
      <c r="Z117" s="3">
        <v>292713</v>
      </c>
      <c r="AA117" s="4">
        <v>292713</v>
      </c>
      <c r="AB117" s="4">
        <v>292713</v>
      </c>
      <c r="AC117" s="4">
        <v>292713</v>
      </c>
      <c r="AD117" s="4">
        <v>292713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1469849</v>
      </c>
      <c r="AJ117" s="4">
        <v>1762562</v>
      </c>
      <c r="AK117" s="4">
        <v>2055275</v>
      </c>
      <c r="AL117" s="4">
        <v>2347988</v>
      </c>
      <c r="AM117" s="4">
        <v>2640701</v>
      </c>
      <c r="AN117" s="4">
        <v>2933414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36267</v>
      </c>
      <c r="I118" s="1">
        <v>0</v>
      </c>
      <c r="J118" s="3">
        <v>11264616</v>
      </c>
      <c r="K118" s="3">
        <v>11228349</v>
      </c>
      <c r="L118" s="3">
        <v>11228349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8890740</v>
      </c>
      <c r="T118" s="3">
        <v>8890740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1120417</v>
      </c>
      <c r="Z118" s="3">
        <v>1120417</v>
      </c>
      <c r="AA118" s="4">
        <v>1120417</v>
      </c>
      <c r="AB118" s="4">
        <v>1120417</v>
      </c>
      <c r="AC118" s="4">
        <v>1120417</v>
      </c>
      <c r="AD118" s="4">
        <v>1120416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5626265</v>
      </c>
      <c r="AJ118" s="4">
        <v>6746682</v>
      </c>
      <c r="AK118" s="4">
        <v>7867099</v>
      </c>
      <c r="AL118" s="4">
        <v>8987516</v>
      </c>
      <c r="AM118" s="4">
        <v>10107933</v>
      </c>
      <c r="AN118" s="4">
        <v>11228349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3605</v>
      </c>
      <c r="I119" s="3">
        <v>0</v>
      </c>
      <c r="J119" s="3">
        <v>1159820</v>
      </c>
      <c r="K119" s="3">
        <v>1156215</v>
      </c>
      <c r="L119" s="3">
        <v>1156215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804562</v>
      </c>
      <c r="T119" s="3">
        <v>804562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115381</v>
      </c>
      <c r="Z119" s="3">
        <v>115381</v>
      </c>
      <c r="AA119" s="4">
        <v>115381</v>
      </c>
      <c r="AB119" s="4">
        <v>115381</v>
      </c>
      <c r="AC119" s="4">
        <v>115381</v>
      </c>
      <c r="AD119" s="4">
        <v>115382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579309</v>
      </c>
      <c r="AJ119" s="4">
        <v>694690</v>
      </c>
      <c r="AK119" s="4">
        <v>810071</v>
      </c>
      <c r="AL119" s="4">
        <v>925452</v>
      </c>
      <c r="AM119" s="4">
        <v>1040833</v>
      </c>
      <c r="AN119" s="4">
        <v>1156215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14035</v>
      </c>
      <c r="I120" s="1">
        <v>0</v>
      </c>
      <c r="J120" s="3">
        <v>4632019</v>
      </c>
      <c r="K120" s="3">
        <v>4617984</v>
      </c>
      <c r="L120" s="3">
        <v>4617984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3403732</v>
      </c>
      <c r="T120" s="3">
        <v>3403732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460863</v>
      </c>
      <c r="Z120" s="3">
        <v>460863</v>
      </c>
      <c r="AA120" s="4">
        <v>460863</v>
      </c>
      <c r="AB120" s="4">
        <v>460863</v>
      </c>
      <c r="AC120" s="4">
        <v>460863</v>
      </c>
      <c r="AD120" s="4">
        <v>460861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2313671</v>
      </c>
      <c r="AJ120" s="4">
        <v>2774534</v>
      </c>
      <c r="AK120" s="4">
        <v>3235397</v>
      </c>
      <c r="AL120" s="4">
        <v>3696260</v>
      </c>
      <c r="AM120" s="4">
        <v>4157123</v>
      </c>
      <c r="AN120" s="4">
        <v>4617984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42506</v>
      </c>
      <c r="I121" s="1">
        <v>0</v>
      </c>
      <c r="J121" s="3">
        <v>14327640</v>
      </c>
      <c r="K121" s="3">
        <v>14285134</v>
      </c>
      <c r="L121" s="3">
        <v>14285134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11414676</v>
      </c>
      <c r="T121" s="3">
        <v>11414676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1425680</v>
      </c>
      <c r="Z121" s="3">
        <v>1425680</v>
      </c>
      <c r="AA121" s="4">
        <v>1425680</v>
      </c>
      <c r="AB121" s="4">
        <v>1425680</v>
      </c>
      <c r="AC121" s="4">
        <v>1425680</v>
      </c>
      <c r="AD121" s="4">
        <v>1425678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7156736</v>
      </c>
      <c r="AJ121" s="4">
        <v>8582416</v>
      </c>
      <c r="AK121" s="4">
        <v>10008096</v>
      </c>
      <c r="AL121" s="4">
        <v>11433776</v>
      </c>
      <c r="AM121" s="4">
        <v>12859456</v>
      </c>
      <c r="AN121" s="4">
        <v>14285134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7144</v>
      </c>
      <c r="I122" s="1">
        <v>0</v>
      </c>
      <c r="J122" s="3">
        <v>2393151</v>
      </c>
      <c r="K122" s="3">
        <v>2386007</v>
      </c>
      <c r="L122" s="3">
        <v>2386007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1657721</v>
      </c>
      <c r="T122" s="3">
        <v>1657721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238125</v>
      </c>
      <c r="Z122" s="3">
        <v>238125</v>
      </c>
      <c r="AA122" s="4">
        <v>238124</v>
      </c>
      <c r="AB122" s="4">
        <v>238124</v>
      </c>
      <c r="AC122" s="4">
        <v>238124</v>
      </c>
      <c r="AD122" s="4">
        <v>238125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1195385</v>
      </c>
      <c r="AJ122" s="4">
        <v>1433510</v>
      </c>
      <c r="AK122" s="4">
        <v>1671634</v>
      </c>
      <c r="AL122" s="4">
        <v>1909758</v>
      </c>
      <c r="AM122" s="4">
        <v>2147882</v>
      </c>
      <c r="AN122" s="4">
        <v>2386007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8581</v>
      </c>
      <c r="I123" s="1">
        <v>0</v>
      </c>
      <c r="J123" s="3">
        <v>2425722</v>
      </c>
      <c r="K123" s="3">
        <v>2417141</v>
      </c>
      <c r="L123" s="3">
        <v>2417141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1676654</v>
      </c>
      <c r="T123" s="3">
        <v>1676654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241142</v>
      </c>
      <c r="Z123" s="3">
        <v>241142</v>
      </c>
      <c r="AA123" s="4">
        <v>241142</v>
      </c>
      <c r="AB123" s="4">
        <v>241142</v>
      </c>
      <c r="AC123" s="4">
        <v>241142</v>
      </c>
      <c r="AD123" s="4">
        <v>241143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1211430</v>
      </c>
      <c r="AJ123" s="4">
        <v>1452572</v>
      </c>
      <c r="AK123" s="4">
        <v>1693714</v>
      </c>
      <c r="AL123" s="4">
        <v>1934856</v>
      </c>
      <c r="AM123" s="4">
        <v>2175998</v>
      </c>
      <c r="AN123" s="4">
        <v>2417141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14482</v>
      </c>
      <c r="I124" s="1">
        <v>0</v>
      </c>
      <c r="J124" s="3">
        <v>5335018</v>
      </c>
      <c r="K124" s="3">
        <v>5320536</v>
      </c>
      <c r="L124" s="3">
        <v>5320536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3934899</v>
      </c>
      <c r="T124" s="3">
        <v>3934899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531088</v>
      </c>
      <c r="Z124" s="3">
        <v>531088</v>
      </c>
      <c r="AA124" s="4">
        <v>531088</v>
      </c>
      <c r="AB124" s="4">
        <v>531088</v>
      </c>
      <c r="AC124" s="4">
        <v>531088</v>
      </c>
      <c r="AD124" s="4">
        <v>531088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2665096</v>
      </c>
      <c r="AJ124" s="4">
        <v>3196184</v>
      </c>
      <c r="AK124" s="4">
        <v>3727272</v>
      </c>
      <c r="AL124" s="4">
        <v>4258360</v>
      </c>
      <c r="AM124" s="4">
        <v>4789448</v>
      </c>
      <c r="AN124" s="4">
        <v>5320536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5685</v>
      </c>
      <c r="I125" s="3">
        <v>0</v>
      </c>
      <c r="J125" s="3">
        <v>2108159</v>
      </c>
      <c r="K125" s="3">
        <v>2102474</v>
      </c>
      <c r="L125" s="3">
        <v>2102474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1195451</v>
      </c>
      <c r="T125" s="3">
        <v>1195451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209868</v>
      </c>
      <c r="Z125" s="3">
        <v>209868</v>
      </c>
      <c r="AA125" s="4">
        <v>209869</v>
      </c>
      <c r="AB125" s="4">
        <v>209869</v>
      </c>
      <c r="AC125" s="4">
        <v>209869</v>
      </c>
      <c r="AD125" s="4">
        <v>209867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1053132</v>
      </c>
      <c r="AJ125" s="4">
        <v>1263000</v>
      </c>
      <c r="AK125" s="4">
        <v>1472869</v>
      </c>
      <c r="AL125" s="4">
        <v>1682738</v>
      </c>
      <c r="AM125" s="4">
        <v>1892607</v>
      </c>
      <c r="AN125" s="4">
        <v>2102474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34254</v>
      </c>
      <c r="I126" s="1">
        <v>0</v>
      </c>
      <c r="J126" s="3">
        <v>12082944</v>
      </c>
      <c r="K126" s="3">
        <v>12048690</v>
      </c>
      <c r="L126" s="3">
        <v>12048690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9535435</v>
      </c>
      <c r="T126" s="3">
        <v>9535435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1202586</v>
      </c>
      <c r="Z126" s="3">
        <v>1202586</v>
      </c>
      <c r="AA126" s="4">
        <v>1202586</v>
      </c>
      <c r="AB126" s="4">
        <v>1202586</v>
      </c>
      <c r="AC126" s="4">
        <v>1202586</v>
      </c>
      <c r="AD126" s="4">
        <v>1202584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6035762</v>
      </c>
      <c r="AJ126" s="4">
        <v>7238348</v>
      </c>
      <c r="AK126" s="4">
        <v>8440934</v>
      </c>
      <c r="AL126" s="4">
        <v>9643520</v>
      </c>
      <c r="AM126" s="4">
        <v>10846106</v>
      </c>
      <c r="AN126" s="4">
        <v>12048690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10104</v>
      </c>
      <c r="I127" s="1">
        <v>0</v>
      </c>
      <c r="J127" s="3">
        <v>3227666</v>
      </c>
      <c r="K127" s="3">
        <v>3217562</v>
      </c>
      <c r="L127" s="3">
        <v>3217562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2305662</v>
      </c>
      <c r="T127" s="3">
        <v>2305662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321082</v>
      </c>
      <c r="Z127" s="3">
        <v>321082</v>
      </c>
      <c r="AA127" s="4">
        <v>321083</v>
      </c>
      <c r="AB127" s="4">
        <v>321083</v>
      </c>
      <c r="AC127" s="4">
        <v>321083</v>
      </c>
      <c r="AD127" s="4">
        <v>321081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1612150</v>
      </c>
      <c r="AJ127" s="4">
        <v>1933232</v>
      </c>
      <c r="AK127" s="4">
        <v>2254315</v>
      </c>
      <c r="AL127" s="4">
        <v>2575398</v>
      </c>
      <c r="AM127" s="4">
        <v>2896481</v>
      </c>
      <c r="AN127" s="4">
        <v>3217562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15528</v>
      </c>
      <c r="I128" s="1">
        <v>0</v>
      </c>
      <c r="J128" s="3">
        <v>5609917</v>
      </c>
      <c r="K128" s="3">
        <v>5594389</v>
      </c>
      <c r="L128" s="3">
        <v>5594389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4276839</v>
      </c>
      <c r="T128" s="3">
        <v>4276839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558404</v>
      </c>
      <c r="Z128" s="3">
        <v>558404</v>
      </c>
      <c r="AA128" s="4">
        <v>558403</v>
      </c>
      <c r="AB128" s="4">
        <v>558403</v>
      </c>
      <c r="AC128" s="4">
        <v>558403</v>
      </c>
      <c r="AD128" s="4">
        <v>558404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2802372</v>
      </c>
      <c r="AJ128" s="4">
        <v>3360776</v>
      </c>
      <c r="AK128" s="4">
        <v>3919179</v>
      </c>
      <c r="AL128" s="4">
        <v>4477582</v>
      </c>
      <c r="AM128" s="4">
        <v>5035985</v>
      </c>
      <c r="AN128" s="4">
        <v>5594389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8852</v>
      </c>
      <c r="I129" s="1">
        <v>0</v>
      </c>
      <c r="J129" s="3">
        <v>3273818</v>
      </c>
      <c r="K129" s="3">
        <v>3264966</v>
      </c>
      <c r="L129" s="3">
        <v>3264966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2346166</v>
      </c>
      <c r="T129" s="3">
        <v>2346166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325906</v>
      </c>
      <c r="Z129" s="3">
        <v>325906</v>
      </c>
      <c r="AA129" s="4">
        <v>325907</v>
      </c>
      <c r="AB129" s="4">
        <v>325907</v>
      </c>
      <c r="AC129" s="4">
        <v>325907</v>
      </c>
      <c r="AD129" s="4">
        <v>325905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1635434</v>
      </c>
      <c r="AJ129" s="4">
        <v>1961340</v>
      </c>
      <c r="AK129" s="4">
        <v>2287247</v>
      </c>
      <c r="AL129" s="4">
        <v>2613154</v>
      </c>
      <c r="AM129" s="4">
        <v>2939061</v>
      </c>
      <c r="AN129" s="4">
        <v>3264966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14548</v>
      </c>
      <c r="I130" s="1">
        <v>0</v>
      </c>
      <c r="J130" s="3">
        <v>4414753</v>
      </c>
      <c r="K130" s="3">
        <v>4400205</v>
      </c>
      <c r="L130" s="3">
        <v>4400205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3271322</v>
      </c>
      <c r="T130" s="3">
        <v>3271322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439051</v>
      </c>
      <c r="Z130" s="3">
        <v>439051</v>
      </c>
      <c r="AA130" s="4">
        <v>439051</v>
      </c>
      <c r="AB130" s="4">
        <v>439051</v>
      </c>
      <c r="AC130" s="4">
        <v>439051</v>
      </c>
      <c r="AD130" s="4">
        <v>439050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2204951</v>
      </c>
      <c r="AJ130" s="4">
        <v>2644002</v>
      </c>
      <c r="AK130" s="4">
        <v>3083053</v>
      </c>
      <c r="AL130" s="4">
        <v>3522104</v>
      </c>
      <c r="AM130" s="4">
        <v>3961155</v>
      </c>
      <c r="AN130" s="4">
        <v>4400205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7023</v>
      </c>
      <c r="I131" s="1">
        <v>0</v>
      </c>
      <c r="J131" s="3">
        <v>2375695</v>
      </c>
      <c r="K131" s="3">
        <v>2368672</v>
      </c>
      <c r="L131" s="3">
        <v>2368672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1700037</v>
      </c>
      <c r="T131" s="3">
        <v>1700037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236399</v>
      </c>
      <c r="Z131" s="3">
        <v>236399</v>
      </c>
      <c r="AA131" s="4">
        <v>236399</v>
      </c>
      <c r="AB131" s="4">
        <v>236399</v>
      </c>
      <c r="AC131" s="4">
        <v>236399</v>
      </c>
      <c r="AD131" s="4">
        <v>236397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1186679</v>
      </c>
      <c r="AJ131" s="4">
        <v>1423078</v>
      </c>
      <c r="AK131" s="4">
        <v>1659477</v>
      </c>
      <c r="AL131" s="4">
        <v>1895876</v>
      </c>
      <c r="AM131" s="4">
        <v>2132275</v>
      </c>
      <c r="AN131" s="4">
        <v>2368672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4629</v>
      </c>
      <c r="I132" s="1">
        <v>0</v>
      </c>
      <c r="J132" s="3">
        <v>1125283</v>
      </c>
      <c r="K132" s="3">
        <v>1120654</v>
      </c>
      <c r="L132" s="3">
        <v>1120654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660680</v>
      </c>
      <c r="T132" s="3">
        <v>660680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111757</v>
      </c>
      <c r="Z132" s="3">
        <v>111757</v>
      </c>
      <c r="AA132" s="4">
        <v>111757</v>
      </c>
      <c r="AB132" s="4">
        <v>111757</v>
      </c>
      <c r="AC132" s="4">
        <v>111757</v>
      </c>
      <c r="AD132" s="4">
        <v>111757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561869</v>
      </c>
      <c r="AJ132" s="4">
        <v>673626</v>
      </c>
      <c r="AK132" s="4">
        <v>785383</v>
      </c>
      <c r="AL132" s="4">
        <v>897140</v>
      </c>
      <c r="AM132" s="4">
        <v>1008897</v>
      </c>
      <c r="AN132" s="4">
        <v>1120654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24804</v>
      </c>
      <c r="I133" s="1">
        <v>0</v>
      </c>
      <c r="J133" s="3">
        <v>9220727</v>
      </c>
      <c r="K133" s="3">
        <v>9195923</v>
      </c>
      <c r="L133" s="3">
        <v>9195923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7393767</v>
      </c>
      <c r="T133" s="3">
        <v>7393767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917939</v>
      </c>
      <c r="Z133" s="3">
        <v>917939</v>
      </c>
      <c r="AA133" s="4">
        <v>917938</v>
      </c>
      <c r="AB133" s="4">
        <v>917938</v>
      </c>
      <c r="AC133" s="4">
        <v>917938</v>
      </c>
      <c r="AD133" s="4">
        <v>917939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4606231</v>
      </c>
      <c r="AJ133" s="4">
        <v>5524170</v>
      </c>
      <c r="AK133" s="4">
        <v>6442108</v>
      </c>
      <c r="AL133" s="4">
        <v>7360046</v>
      </c>
      <c r="AM133" s="4">
        <v>8277984</v>
      </c>
      <c r="AN133" s="4">
        <v>9195923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30708</v>
      </c>
      <c r="I134" s="1">
        <v>0</v>
      </c>
      <c r="J134" s="3">
        <v>10403180</v>
      </c>
      <c r="K134" s="3">
        <v>10372472</v>
      </c>
      <c r="L134" s="3">
        <v>10372472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8082881</v>
      </c>
      <c r="T134" s="3">
        <v>8082881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1035200</v>
      </c>
      <c r="Z134" s="3">
        <v>1035200</v>
      </c>
      <c r="AA134" s="4">
        <v>1035200</v>
      </c>
      <c r="AB134" s="4">
        <v>1035200</v>
      </c>
      <c r="AC134" s="4">
        <v>1035200</v>
      </c>
      <c r="AD134" s="4">
        <v>1035200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5196472</v>
      </c>
      <c r="AJ134" s="4">
        <v>6231672</v>
      </c>
      <c r="AK134" s="4">
        <v>7266872</v>
      </c>
      <c r="AL134" s="4">
        <v>8302072</v>
      </c>
      <c r="AM134" s="4">
        <v>9337272</v>
      </c>
      <c r="AN134" s="4">
        <v>10372472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6818</v>
      </c>
      <c r="I135" s="1">
        <v>0</v>
      </c>
      <c r="J135" s="3">
        <v>1609059</v>
      </c>
      <c r="K135" s="3">
        <v>1602241</v>
      </c>
      <c r="L135" s="3">
        <v>1602241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886002</v>
      </c>
      <c r="T135" s="3">
        <v>886002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159770</v>
      </c>
      <c r="Z135" s="3">
        <v>159770</v>
      </c>
      <c r="AA135" s="4">
        <v>159769</v>
      </c>
      <c r="AB135" s="4">
        <v>159769</v>
      </c>
      <c r="AC135" s="4">
        <v>159769</v>
      </c>
      <c r="AD135" s="4">
        <v>159770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803394</v>
      </c>
      <c r="AJ135" s="4">
        <v>963164</v>
      </c>
      <c r="AK135" s="4">
        <v>1122933</v>
      </c>
      <c r="AL135" s="4">
        <v>1282702</v>
      </c>
      <c r="AM135" s="4">
        <v>1442471</v>
      </c>
      <c r="AN135" s="4">
        <v>1602241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14436</v>
      </c>
      <c r="I136" s="1">
        <v>0</v>
      </c>
      <c r="J136" s="3">
        <v>3915168</v>
      </c>
      <c r="K136" s="3">
        <v>3900732</v>
      </c>
      <c r="L136" s="3">
        <v>3900732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2574350</v>
      </c>
      <c r="T136" s="3">
        <v>2574350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389111</v>
      </c>
      <c r="Z136" s="3">
        <v>389111</v>
      </c>
      <c r="AA136" s="4">
        <v>389111</v>
      </c>
      <c r="AB136" s="4">
        <v>389111</v>
      </c>
      <c r="AC136" s="4">
        <v>389111</v>
      </c>
      <c r="AD136" s="4">
        <v>389109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1955179</v>
      </c>
      <c r="AJ136" s="4">
        <v>2344290</v>
      </c>
      <c r="AK136" s="4">
        <v>2733401</v>
      </c>
      <c r="AL136" s="4">
        <v>3122512</v>
      </c>
      <c r="AM136" s="4">
        <v>3511623</v>
      </c>
      <c r="AN136" s="4">
        <v>3900732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12628</v>
      </c>
      <c r="I137" s="1">
        <v>0</v>
      </c>
      <c r="J137" s="3">
        <v>3971294</v>
      </c>
      <c r="K137" s="3">
        <v>3958666</v>
      </c>
      <c r="L137" s="3">
        <v>3958666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2796034</v>
      </c>
      <c r="T137" s="3">
        <v>2796034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395025</v>
      </c>
      <c r="Z137" s="3">
        <v>395025</v>
      </c>
      <c r="AA137" s="4">
        <v>395025</v>
      </c>
      <c r="AB137" s="4">
        <v>395025</v>
      </c>
      <c r="AC137" s="4">
        <v>395025</v>
      </c>
      <c r="AD137" s="4">
        <v>395025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1983541</v>
      </c>
      <c r="AJ137" s="4">
        <v>2378566</v>
      </c>
      <c r="AK137" s="4">
        <v>2773591</v>
      </c>
      <c r="AL137" s="4">
        <v>3168616</v>
      </c>
      <c r="AM137" s="4">
        <v>3563641</v>
      </c>
      <c r="AN137" s="4">
        <v>3958666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13050</v>
      </c>
      <c r="I138" s="3">
        <v>0</v>
      </c>
      <c r="J138" s="3">
        <v>4344199</v>
      </c>
      <c r="K138" s="3">
        <v>4331149</v>
      </c>
      <c r="L138" s="3">
        <v>4331149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3301161</v>
      </c>
      <c r="T138" s="3">
        <v>3301161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432245</v>
      </c>
      <c r="Z138" s="3">
        <v>432245</v>
      </c>
      <c r="AA138" s="4">
        <v>432245</v>
      </c>
      <c r="AB138" s="4">
        <v>432245</v>
      </c>
      <c r="AC138" s="4">
        <v>432245</v>
      </c>
      <c r="AD138" s="4">
        <v>432244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2169925</v>
      </c>
      <c r="AJ138" s="4">
        <v>2602170</v>
      </c>
      <c r="AK138" s="4">
        <v>3034415</v>
      </c>
      <c r="AL138" s="4">
        <v>3466660</v>
      </c>
      <c r="AM138" s="4">
        <v>3898905</v>
      </c>
      <c r="AN138" s="4">
        <v>4331149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26154</v>
      </c>
      <c r="I139" s="1">
        <v>0</v>
      </c>
      <c r="J139" s="3">
        <v>8630984</v>
      </c>
      <c r="K139" s="3">
        <v>8604830</v>
      </c>
      <c r="L139" s="3">
        <v>8604830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6561554</v>
      </c>
      <c r="T139" s="3">
        <v>6561554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858740</v>
      </c>
      <c r="Z139" s="3">
        <v>858740</v>
      </c>
      <c r="AA139" s="4">
        <v>858740</v>
      </c>
      <c r="AB139" s="4">
        <v>858740</v>
      </c>
      <c r="AC139" s="4">
        <v>858740</v>
      </c>
      <c r="AD139" s="4">
        <v>858738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4311132</v>
      </c>
      <c r="AJ139" s="4">
        <v>5169872</v>
      </c>
      <c r="AK139" s="4">
        <v>6028612</v>
      </c>
      <c r="AL139" s="4">
        <v>6887352</v>
      </c>
      <c r="AM139" s="4">
        <v>7746092</v>
      </c>
      <c r="AN139" s="4">
        <v>8604830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9310</v>
      </c>
      <c r="I140" s="1">
        <v>0</v>
      </c>
      <c r="J140" s="3">
        <v>2470922</v>
      </c>
      <c r="K140" s="3">
        <v>2461612</v>
      </c>
      <c r="L140" s="3">
        <v>2461612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1728399</v>
      </c>
      <c r="T140" s="3">
        <v>1728399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245541</v>
      </c>
      <c r="Z140" s="3">
        <v>245541</v>
      </c>
      <c r="AA140" s="4">
        <v>245541</v>
      </c>
      <c r="AB140" s="4">
        <v>245541</v>
      </c>
      <c r="AC140" s="4">
        <v>245541</v>
      </c>
      <c r="AD140" s="4">
        <v>245539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1233909</v>
      </c>
      <c r="AJ140" s="4">
        <v>1479450</v>
      </c>
      <c r="AK140" s="4">
        <v>1724991</v>
      </c>
      <c r="AL140" s="4">
        <v>1970532</v>
      </c>
      <c r="AM140" s="4">
        <v>2216073</v>
      </c>
      <c r="AN140" s="4">
        <v>2461612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17706</v>
      </c>
      <c r="I141" s="1">
        <v>0</v>
      </c>
      <c r="J141" s="3">
        <v>7025673</v>
      </c>
      <c r="K141" s="3">
        <v>7007967</v>
      </c>
      <c r="L141" s="3">
        <v>7007967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5629409</v>
      </c>
      <c r="T141" s="3">
        <v>5629409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699617</v>
      </c>
      <c r="Z141" s="3">
        <v>699617</v>
      </c>
      <c r="AA141" s="4">
        <v>699616</v>
      </c>
      <c r="AB141" s="4">
        <v>699616</v>
      </c>
      <c r="AC141" s="4">
        <v>699616</v>
      </c>
      <c r="AD141" s="4">
        <v>699617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3509885</v>
      </c>
      <c r="AJ141" s="4">
        <v>4209502</v>
      </c>
      <c r="AK141" s="4">
        <v>4909118</v>
      </c>
      <c r="AL141" s="4">
        <v>5608734</v>
      </c>
      <c r="AM141" s="4">
        <v>6308350</v>
      </c>
      <c r="AN141" s="4">
        <v>7007967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27345</v>
      </c>
      <c r="I142" s="1">
        <v>0</v>
      </c>
      <c r="J142" s="3">
        <v>9511056</v>
      </c>
      <c r="K142" s="3">
        <v>9483711</v>
      </c>
      <c r="L142" s="3">
        <v>9483711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7184551</v>
      </c>
      <c r="T142" s="3">
        <v>7184551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946548</v>
      </c>
      <c r="Z142" s="3">
        <v>946548</v>
      </c>
      <c r="AA142" s="4">
        <v>946548</v>
      </c>
      <c r="AB142" s="4">
        <v>946548</v>
      </c>
      <c r="AC142" s="4">
        <v>946548</v>
      </c>
      <c r="AD142" s="4">
        <v>946547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4750972</v>
      </c>
      <c r="AJ142" s="4">
        <v>5697520</v>
      </c>
      <c r="AK142" s="4">
        <v>6644068</v>
      </c>
      <c r="AL142" s="4">
        <v>7590616</v>
      </c>
      <c r="AM142" s="4">
        <v>8537164</v>
      </c>
      <c r="AN142" s="4">
        <v>9483711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30893</v>
      </c>
      <c r="I143" s="1">
        <v>0</v>
      </c>
      <c r="J143" s="3">
        <v>11351756</v>
      </c>
      <c r="K143" s="3">
        <v>11320863</v>
      </c>
      <c r="L143" s="3">
        <v>11320863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8889335</v>
      </c>
      <c r="T143" s="3">
        <v>8889335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1130027</v>
      </c>
      <c r="Z143" s="3">
        <v>1130027</v>
      </c>
      <c r="AA143" s="4">
        <v>1130026</v>
      </c>
      <c r="AB143" s="4">
        <v>1130026</v>
      </c>
      <c r="AC143" s="4">
        <v>1130026</v>
      </c>
      <c r="AD143" s="4">
        <v>1130027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5670731</v>
      </c>
      <c r="AJ143" s="4">
        <v>6800758</v>
      </c>
      <c r="AK143" s="4">
        <v>7930784</v>
      </c>
      <c r="AL143" s="4">
        <v>9060810</v>
      </c>
      <c r="AM143" s="4">
        <v>10190836</v>
      </c>
      <c r="AN143" s="4">
        <v>11320863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78217</v>
      </c>
      <c r="I144" s="1">
        <v>0</v>
      </c>
      <c r="J144" s="3">
        <v>29218351</v>
      </c>
      <c r="K144" s="3">
        <v>29140134</v>
      </c>
      <c r="L144" s="3">
        <v>29140134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24212237</v>
      </c>
      <c r="T144" s="3">
        <v>24212237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2908799</v>
      </c>
      <c r="Z144" s="3">
        <v>2908799</v>
      </c>
      <c r="AA144" s="4">
        <v>2908799</v>
      </c>
      <c r="AB144" s="4">
        <v>2908799</v>
      </c>
      <c r="AC144" s="4">
        <v>2908799</v>
      </c>
      <c r="AD144" s="4">
        <v>2908799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14596139</v>
      </c>
      <c r="AJ144" s="4">
        <v>17504938</v>
      </c>
      <c r="AK144" s="4">
        <v>20413737</v>
      </c>
      <c r="AL144" s="4">
        <v>23322536</v>
      </c>
      <c r="AM144" s="4">
        <v>26231335</v>
      </c>
      <c r="AN144" s="4">
        <v>29140134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18705</v>
      </c>
      <c r="I145" s="1">
        <v>0</v>
      </c>
      <c r="J145" s="3">
        <v>6830525</v>
      </c>
      <c r="K145" s="3">
        <v>6811820</v>
      </c>
      <c r="L145" s="3">
        <v>6811820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5225753</v>
      </c>
      <c r="T145" s="3">
        <v>5225753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679935</v>
      </c>
      <c r="Z145" s="3">
        <v>679935</v>
      </c>
      <c r="AA145" s="4">
        <v>679935</v>
      </c>
      <c r="AB145" s="4">
        <v>679935</v>
      </c>
      <c r="AC145" s="4">
        <v>679935</v>
      </c>
      <c r="AD145" s="4">
        <v>679933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3412147</v>
      </c>
      <c r="AJ145" s="4">
        <v>4092082</v>
      </c>
      <c r="AK145" s="4">
        <v>4772017</v>
      </c>
      <c r="AL145" s="4">
        <v>5451952</v>
      </c>
      <c r="AM145" s="4">
        <v>6131887</v>
      </c>
      <c r="AN145" s="4">
        <v>6811820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331789</v>
      </c>
      <c r="I146" s="1">
        <v>0</v>
      </c>
      <c r="J146" s="3">
        <v>106490705</v>
      </c>
      <c r="K146" s="3">
        <v>106158916</v>
      </c>
      <c r="L146" s="3">
        <v>106158916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84592962</v>
      </c>
      <c r="T146" s="3">
        <v>84592962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10593772</v>
      </c>
      <c r="Z146" s="3">
        <v>10593772</v>
      </c>
      <c r="AA146" s="4">
        <v>10593772</v>
      </c>
      <c r="AB146" s="4">
        <v>10593772</v>
      </c>
      <c r="AC146" s="4">
        <v>10593772</v>
      </c>
      <c r="AD146" s="4">
        <v>10593772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53190056</v>
      </c>
      <c r="AJ146" s="4">
        <v>63783828</v>
      </c>
      <c r="AK146" s="4">
        <v>74377600</v>
      </c>
      <c r="AL146" s="4">
        <v>84971372</v>
      </c>
      <c r="AM146" s="4">
        <v>95565144</v>
      </c>
      <c r="AN146" s="4">
        <v>106158916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22023</v>
      </c>
      <c r="I147" s="1">
        <v>0</v>
      </c>
      <c r="J147" s="3">
        <v>7751887</v>
      </c>
      <c r="K147" s="3">
        <v>7729864</v>
      </c>
      <c r="L147" s="3">
        <v>7729864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5937156</v>
      </c>
      <c r="T147" s="3">
        <v>5937156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771518</v>
      </c>
      <c r="Z147" s="3">
        <v>771518</v>
      </c>
      <c r="AA147" s="4">
        <v>771518</v>
      </c>
      <c r="AB147" s="4">
        <v>771518</v>
      </c>
      <c r="AC147" s="4">
        <v>771518</v>
      </c>
      <c r="AD147" s="4">
        <v>771518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3872274</v>
      </c>
      <c r="AJ147" s="4">
        <v>4643792</v>
      </c>
      <c r="AK147" s="4">
        <v>5415310</v>
      </c>
      <c r="AL147" s="4">
        <v>6186828</v>
      </c>
      <c r="AM147" s="4">
        <v>6958346</v>
      </c>
      <c r="AN147" s="4">
        <v>7729864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11055</v>
      </c>
      <c r="I148" s="1">
        <v>0</v>
      </c>
      <c r="J148" s="3">
        <v>4187823</v>
      </c>
      <c r="K148" s="3">
        <v>4176768</v>
      </c>
      <c r="L148" s="3">
        <v>4176768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3299258</v>
      </c>
      <c r="T148" s="3">
        <v>3299258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416940</v>
      </c>
      <c r="Z148" s="3">
        <v>416940</v>
      </c>
      <c r="AA148" s="4">
        <v>416940</v>
      </c>
      <c r="AB148" s="4">
        <v>416940</v>
      </c>
      <c r="AC148" s="4">
        <v>416940</v>
      </c>
      <c r="AD148" s="4">
        <v>416940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2092068</v>
      </c>
      <c r="AJ148" s="4">
        <v>2509008</v>
      </c>
      <c r="AK148" s="4">
        <v>2925948</v>
      </c>
      <c r="AL148" s="4">
        <v>3342888</v>
      </c>
      <c r="AM148" s="4">
        <v>3759828</v>
      </c>
      <c r="AN148" s="4">
        <v>4176768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15385</v>
      </c>
      <c r="I149" s="1">
        <v>0</v>
      </c>
      <c r="J149" s="3">
        <v>4558701</v>
      </c>
      <c r="K149" s="3">
        <v>4543316</v>
      </c>
      <c r="L149" s="3">
        <v>4543316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3278871</v>
      </c>
      <c r="T149" s="3">
        <v>3278871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453306</v>
      </c>
      <c r="Z149" s="3">
        <v>453306</v>
      </c>
      <c r="AA149" s="4">
        <v>453306</v>
      </c>
      <c r="AB149" s="4">
        <v>453306</v>
      </c>
      <c r="AC149" s="4">
        <v>453306</v>
      </c>
      <c r="AD149" s="4">
        <v>453306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2276786</v>
      </c>
      <c r="AJ149" s="4">
        <v>2730092</v>
      </c>
      <c r="AK149" s="4">
        <v>3183398</v>
      </c>
      <c r="AL149" s="4">
        <v>3636704</v>
      </c>
      <c r="AM149" s="4">
        <v>4090010</v>
      </c>
      <c r="AN149" s="4">
        <v>4543316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10104</v>
      </c>
      <c r="I150" s="1">
        <v>0</v>
      </c>
      <c r="J150" s="3">
        <v>3765756</v>
      </c>
      <c r="K150" s="3">
        <v>3755652</v>
      </c>
      <c r="L150" s="3">
        <v>3755652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2784207</v>
      </c>
      <c r="T150" s="3">
        <v>2784207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374891</v>
      </c>
      <c r="Z150" s="3">
        <v>374891</v>
      </c>
      <c r="AA150" s="4">
        <v>374892</v>
      </c>
      <c r="AB150" s="4">
        <v>374892</v>
      </c>
      <c r="AC150" s="4">
        <v>374892</v>
      </c>
      <c r="AD150" s="4">
        <v>374890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1881195</v>
      </c>
      <c r="AJ150" s="4">
        <v>2256086</v>
      </c>
      <c r="AK150" s="4">
        <v>2630978</v>
      </c>
      <c r="AL150" s="4">
        <v>3005870</v>
      </c>
      <c r="AM150" s="4">
        <v>3380762</v>
      </c>
      <c r="AN150" s="4">
        <v>3755652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27345</v>
      </c>
      <c r="I151" s="1">
        <v>0</v>
      </c>
      <c r="J151" s="3">
        <v>8714935</v>
      </c>
      <c r="K151" s="3">
        <v>8687590</v>
      </c>
      <c r="L151" s="3">
        <v>8687590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6682159</v>
      </c>
      <c r="T151" s="3">
        <v>6682159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866936</v>
      </c>
      <c r="Z151" s="3">
        <v>866936</v>
      </c>
      <c r="AA151" s="4">
        <v>866936</v>
      </c>
      <c r="AB151" s="4">
        <v>866936</v>
      </c>
      <c r="AC151" s="4">
        <v>866936</v>
      </c>
      <c r="AD151" s="4">
        <v>866934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4352912</v>
      </c>
      <c r="AJ151" s="4">
        <v>5219848</v>
      </c>
      <c r="AK151" s="4">
        <v>6086784</v>
      </c>
      <c r="AL151" s="4">
        <v>6953720</v>
      </c>
      <c r="AM151" s="4">
        <v>7820656</v>
      </c>
      <c r="AN151" s="4">
        <v>8687590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19831</v>
      </c>
      <c r="I152" s="1">
        <v>0</v>
      </c>
      <c r="J152" s="3">
        <v>7273537</v>
      </c>
      <c r="K152" s="3">
        <v>7253706</v>
      </c>
      <c r="L152" s="3">
        <v>7253706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5629062</v>
      </c>
      <c r="T152" s="3">
        <v>5629062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724048</v>
      </c>
      <c r="Z152" s="3">
        <v>724048</v>
      </c>
      <c r="AA152" s="4">
        <v>724049</v>
      </c>
      <c r="AB152" s="4">
        <v>724049</v>
      </c>
      <c r="AC152" s="4">
        <v>724049</v>
      </c>
      <c r="AD152" s="4">
        <v>724047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3633464</v>
      </c>
      <c r="AJ152" s="4">
        <v>4357512</v>
      </c>
      <c r="AK152" s="4">
        <v>5081561</v>
      </c>
      <c r="AL152" s="4">
        <v>5805610</v>
      </c>
      <c r="AM152" s="4">
        <v>6529659</v>
      </c>
      <c r="AN152" s="4">
        <v>7253706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153631</v>
      </c>
      <c r="I153" s="1">
        <v>0</v>
      </c>
      <c r="J153" s="3">
        <v>51808497</v>
      </c>
      <c r="K153" s="3">
        <v>51654866</v>
      </c>
      <c r="L153" s="3">
        <v>51654866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42143050</v>
      </c>
      <c r="T153" s="3">
        <v>42143050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5155244</v>
      </c>
      <c r="Z153" s="3">
        <v>5155244</v>
      </c>
      <c r="AA153" s="4">
        <v>5155245</v>
      </c>
      <c r="AB153" s="4">
        <v>5155245</v>
      </c>
      <c r="AC153" s="4">
        <v>5155245</v>
      </c>
      <c r="AD153" s="4">
        <v>5155243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25878644</v>
      </c>
      <c r="AJ153" s="4">
        <v>31033888</v>
      </c>
      <c r="AK153" s="4">
        <v>36189133</v>
      </c>
      <c r="AL153" s="4">
        <v>41344378</v>
      </c>
      <c r="AM153" s="4">
        <v>46499623</v>
      </c>
      <c r="AN153" s="4">
        <v>51654866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40778</v>
      </c>
      <c r="I154" s="3">
        <v>0</v>
      </c>
      <c r="J154" s="3">
        <v>17841004</v>
      </c>
      <c r="K154" s="3">
        <v>17800226</v>
      </c>
      <c r="L154" s="3">
        <v>17800226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14941574</v>
      </c>
      <c r="T154" s="3">
        <v>14941574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1777304</v>
      </c>
      <c r="Z154" s="3">
        <v>1777304</v>
      </c>
      <c r="AA154" s="4">
        <v>1777305</v>
      </c>
      <c r="AB154" s="4">
        <v>1777305</v>
      </c>
      <c r="AC154" s="4">
        <v>1777305</v>
      </c>
      <c r="AD154" s="4">
        <v>1777303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8913704</v>
      </c>
      <c r="AJ154" s="4">
        <v>10691008</v>
      </c>
      <c r="AK154" s="4">
        <v>12468313</v>
      </c>
      <c r="AL154" s="4">
        <v>14245618</v>
      </c>
      <c r="AM154" s="4">
        <v>16022923</v>
      </c>
      <c r="AN154" s="4">
        <v>17800226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7559</v>
      </c>
      <c r="I155" s="1">
        <v>0</v>
      </c>
      <c r="J155" s="3">
        <v>2529026</v>
      </c>
      <c r="K155" s="3">
        <v>2521467</v>
      </c>
      <c r="L155" s="3">
        <v>2521467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1681520</v>
      </c>
      <c r="T155" s="3">
        <v>1681520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251643</v>
      </c>
      <c r="Z155" s="3">
        <v>251643</v>
      </c>
      <c r="AA155" s="4">
        <v>251642</v>
      </c>
      <c r="AB155" s="4">
        <v>251642</v>
      </c>
      <c r="AC155" s="4">
        <v>251642</v>
      </c>
      <c r="AD155" s="4">
        <v>251643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1263255</v>
      </c>
      <c r="AJ155" s="4">
        <v>1514898</v>
      </c>
      <c r="AK155" s="4">
        <v>1766540</v>
      </c>
      <c r="AL155" s="4">
        <v>2018182</v>
      </c>
      <c r="AM155" s="4">
        <v>2269824</v>
      </c>
      <c r="AN155" s="4">
        <v>2521467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10516</v>
      </c>
      <c r="I156" s="1">
        <v>0</v>
      </c>
      <c r="J156" s="3">
        <v>3691173</v>
      </c>
      <c r="K156" s="3">
        <v>3680657</v>
      </c>
      <c r="L156" s="3">
        <v>3680657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2887166</v>
      </c>
      <c r="T156" s="3">
        <v>2887166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367365</v>
      </c>
      <c r="Z156" s="3">
        <v>367365</v>
      </c>
      <c r="AA156" s="4">
        <v>367365</v>
      </c>
      <c r="AB156" s="4">
        <v>367365</v>
      </c>
      <c r="AC156" s="4">
        <v>367365</v>
      </c>
      <c r="AD156" s="4">
        <v>367364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1843833</v>
      </c>
      <c r="AJ156" s="4">
        <v>2211198</v>
      </c>
      <c r="AK156" s="4">
        <v>2578563</v>
      </c>
      <c r="AL156" s="4">
        <v>2945928</v>
      </c>
      <c r="AM156" s="4">
        <v>3313293</v>
      </c>
      <c r="AN156" s="4">
        <v>3680657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39206</v>
      </c>
      <c r="I157" s="1">
        <v>0</v>
      </c>
      <c r="J157" s="3">
        <v>14974255</v>
      </c>
      <c r="K157" s="3">
        <v>14935049</v>
      </c>
      <c r="L157" s="3">
        <v>14935049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12236869</v>
      </c>
      <c r="T157" s="3">
        <v>12236869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1490891</v>
      </c>
      <c r="Z157" s="3">
        <v>1490891</v>
      </c>
      <c r="AA157" s="4">
        <v>1490891</v>
      </c>
      <c r="AB157" s="4">
        <v>1490891</v>
      </c>
      <c r="AC157" s="4">
        <v>1490891</v>
      </c>
      <c r="AD157" s="4">
        <v>1490890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7480595</v>
      </c>
      <c r="AJ157" s="4">
        <v>8971486</v>
      </c>
      <c r="AK157" s="4">
        <v>10462377</v>
      </c>
      <c r="AL157" s="4">
        <v>11953268</v>
      </c>
      <c r="AM157" s="4">
        <v>13444159</v>
      </c>
      <c r="AN157" s="4">
        <v>14935049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12607</v>
      </c>
      <c r="I158" s="1">
        <v>0</v>
      </c>
      <c r="J158" s="3">
        <v>4012477</v>
      </c>
      <c r="K158" s="3">
        <v>3999870</v>
      </c>
      <c r="L158" s="3">
        <v>3999870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3020072</v>
      </c>
      <c r="T158" s="3">
        <v>3020072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399146</v>
      </c>
      <c r="Z158" s="3">
        <v>399146</v>
      </c>
      <c r="AA158" s="4">
        <v>399147</v>
      </c>
      <c r="AB158" s="4">
        <v>399147</v>
      </c>
      <c r="AC158" s="4">
        <v>399147</v>
      </c>
      <c r="AD158" s="4">
        <v>399145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2004138</v>
      </c>
      <c r="AJ158" s="4">
        <v>2403284</v>
      </c>
      <c r="AK158" s="4">
        <v>2802431</v>
      </c>
      <c r="AL158" s="4">
        <v>3201578</v>
      </c>
      <c r="AM158" s="4">
        <v>3600725</v>
      </c>
      <c r="AN158" s="4">
        <v>3999870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6620</v>
      </c>
      <c r="I159" s="3">
        <v>0</v>
      </c>
      <c r="J159" s="3">
        <v>2904921</v>
      </c>
      <c r="K159" s="3">
        <v>2898301</v>
      </c>
      <c r="L159" s="3">
        <v>2898301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2254861</v>
      </c>
      <c r="T159" s="3">
        <v>2254861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289389</v>
      </c>
      <c r="Z159" s="3">
        <v>289389</v>
      </c>
      <c r="AA159" s="4">
        <v>289389</v>
      </c>
      <c r="AB159" s="4">
        <v>289389</v>
      </c>
      <c r="AC159" s="4">
        <v>289389</v>
      </c>
      <c r="AD159" s="4">
        <v>289388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1451357</v>
      </c>
      <c r="AJ159" s="4">
        <v>1740746</v>
      </c>
      <c r="AK159" s="4">
        <v>2030135</v>
      </c>
      <c r="AL159" s="4">
        <v>2319524</v>
      </c>
      <c r="AM159" s="4">
        <v>2608913</v>
      </c>
      <c r="AN159" s="4">
        <v>2898301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7183</v>
      </c>
      <c r="I160" s="1">
        <v>0</v>
      </c>
      <c r="J160" s="3">
        <v>2445628</v>
      </c>
      <c r="K160" s="3">
        <v>2438445</v>
      </c>
      <c r="L160" s="3">
        <v>2438445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1804999</v>
      </c>
      <c r="T160" s="3">
        <v>1804999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243366</v>
      </c>
      <c r="Z160" s="3">
        <v>243366</v>
      </c>
      <c r="AA160" s="4">
        <v>243365</v>
      </c>
      <c r="AB160" s="4">
        <v>243365</v>
      </c>
      <c r="AC160" s="4">
        <v>243365</v>
      </c>
      <c r="AD160" s="4">
        <v>243366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1221618</v>
      </c>
      <c r="AJ160" s="4">
        <v>1464984</v>
      </c>
      <c r="AK160" s="4">
        <v>1708349</v>
      </c>
      <c r="AL160" s="4">
        <v>1951714</v>
      </c>
      <c r="AM160" s="4">
        <v>2195079</v>
      </c>
      <c r="AN160" s="4">
        <v>2438445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13711</v>
      </c>
      <c r="I161" s="1">
        <v>0</v>
      </c>
      <c r="J161" s="3">
        <v>4618659</v>
      </c>
      <c r="K161" s="3">
        <v>4604948</v>
      </c>
      <c r="L161" s="3">
        <v>4604948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3528652</v>
      </c>
      <c r="T161" s="3">
        <v>3528652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459581</v>
      </c>
      <c r="Z161" s="3">
        <v>459581</v>
      </c>
      <c r="AA161" s="4">
        <v>459581</v>
      </c>
      <c r="AB161" s="4">
        <v>459581</v>
      </c>
      <c r="AC161" s="4">
        <v>459581</v>
      </c>
      <c r="AD161" s="4">
        <v>459579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2307045</v>
      </c>
      <c r="AJ161" s="4">
        <v>2766626</v>
      </c>
      <c r="AK161" s="4">
        <v>3226207</v>
      </c>
      <c r="AL161" s="4">
        <v>3685788</v>
      </c>
      <c r="AM161" s="4">
        <v>4145369</v>
      </c>
      <c r="AN161" s="4">
        <v>4604948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11155</v>
      </c>
      <c r="I162" s="3">
        <v>75540</v>
      </c>
      <c r="J162" s="3">
        <v>3693547</v>
      </c>
      <c r="K162" s="3">
        <v>3682392</v>
      </c>
      <c r="L162" s="3">
        <v>3606852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2606773</v>
      </c>
      <c r="T162" s="3">
        <v>2531233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367495</v>
      </c>
      <c r="Z162" s="3">
        <v>367495</v>
      </c>
      <c r="AA162" s="4">
        <v>348611</v>
      </c>
      <c r="AB162" s="4">
        <v>348611</v>
      </c>
      <c r="AC162" s="4">
        <v>348611</v>
      </c>
      <c r="AD162" s="4">
        <v>348609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1844915</v>
      </c>
      <c r="AJ162" s="4">
        <v>2212410</v>
      </c>
      <c r="AK162" s="4">
        <v>2561021</v>
      </c>
      <c r="AL162" s="4">
        <v>2909632</v>
      </c>
      <c r="AM162" s="4">
        <v>3258243</v>
      </c>
      <c r="AN162" s="4">
        <v>3606852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49091</v>
      </c>
      <c r="I163" s="3">
        <v>0</v>
      </c>
      <c r="J163" s="3">
        <v>16285882</v>
      </c>
      <c r="K163" s="3">
        <v>16236791</v>
      </c>
      <c r="L163" s="3">
        <v>16236791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12555362</v>
      </c>
      <c r="T163" s="3">
        <v>12555362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1620407</v>
      </c>
      <c r="Z163" s="3">
        <v>1620407</v>
      </c>
      <c r="AA163" s="4">
        <v>1620406</v>
      </c>
      <c r="AB163" s="4">
        <v>1620406</v>
      </c>
      <c r="AC163" s="4">
        <v>1620406</v>
      </c>
      <c r="AD163" s="4">
        <v>1620407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8134759</v>
      </c>
      <c r="AJ163" s="4">
        <v>9755166</v>
      </c>
      <c r="AK163" s="4">
        <v>11375572</v>
      </c>
      <c r="AL163" s="4">
        <v>12995978</v>
      </c>
      <c r="AM163" s="4">
        <v>14616384</v>
      </c>
      <c r="AN163" s="4">
        <v>16236791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10339</v>
      </c>
      <c r="I164" s="1">
        <v>0</v>
      </c>
      <c r="J164" s="3">
        <v>3773217</v>
      </c>
      <c r="K164" s="3">
        <v>3762878</v>
      </c>
      <c r="L164" s="3">
        <v>3762878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2838794</v>
      </c>
      <c r="T164" s="3">
        <v>2838794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375598</v>
      </c>
      <c r="Z164" s="3">
        <v>375598</v>
      </c>
      <c r="AA164" s="4">
        <v>375599</v>
      </c>
      <c r="AB164" s="4">
        <v>375599</v>
      </c>
      <c r="AC164" s="4">
        <v>375599</v>
      </c>
      <c r="AD164" s="4">
        <v>375597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1884886</v>
      </c>
      <c r="AJ164" s="4">
        <v>2260484</v>
      </c>
      <c r="AK164" s="4">
        <v>2636083</v>
      </c>
      <c r="AL164" s="4">
        <v>3011682</v>
      </c>
      <c r="AM164" s="4">
        <v>3387281</v>
      </c>
      <c r="AN164" s="4">
        <v>3762878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59660</v>
      </c>
      <c r="I165" s="3">
        <v>0</v>
      </c>
      <c r="J165" s="3">
        <v>16500282</v>
      </c>
      <c r="K165" s="3">
        <v>16440622</v>
      </c>
      <c r="L165" s="3">
        <v>16440622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12478536</v>
      </c>
      <c r="T165" s="3">
        <v>12478536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1640085</v>
      </c>
      <c r="Z165" s="3">
        <v>1640085</v>
      </c>
      <c r="AA165" s="4">
        <v>1640085</v>
      </c>
      <c r="AB165" s="4">
        <v>1640085</v>
      </c>
      <c r="AC165" s="4">
        <v>1640085</v>
      </c>
      <c r="AD165" s="4">
        <v>1640085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8240197</v>
      </c>
      <c r="AJ165" s="4">
        <v>9880282</v>
      </c>
      <c r="AK165" s="4">
        <v>11520367</v>
      </c>
      <c r="AL165" s="4">
        <v>13160452</v>
      </c>
      <c r="AM165" s="4">
        <v>14800537</v>
      </c>
      <c r="AN165" s="4">
        <v>16440622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16051</v>
      </c>
      <c r="I166" s="3">
        <v>0</v>
      </c>
      <c r="J166" s="3">
        <v>5562631</v>
      </c>
      <c r="K166" s="3">
        <v>5546580</v>
      </c>
      <c r="L166" s="3">
        <v>5546580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4017808</v>
      </c>
      <c r="T166" s="3">
        <v>4017808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553588</v>
      </c>
      <c r="Z166" s="3">
        <v>553588</v>
      </c>
      <c r="AA166" s="4">
        <v>553588</v>
      </c>
      <c r="AB166" s="4">
        <v>553588</v>
      </c>
      <c r="AC166" s="4">
        <v>553588</v>
      </c>
      <c r="AD166" s="4">
        <v>553588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2778640</v>
      </c>
      <c r="AJ166" s="4">
        <v>3332228</v>
      </c>
      <c r="AK166" s="4">
        <v>3885816</v>
      </c>
      <c r="AL166" s="4">
        <v>4439404</v>
      </c>
      <c r="AM166" s="4">
        <v>4992992</v>
      </c>
      <c r="AN166" s="4">
        <v>5546580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170874</v>
      </c>
      <c r="I167" s="1">
        <v>0</v>
      </c>
      <c r="J167" s="3">
        <v>60303212</v>
      </c>
      <c r="K167" s="3">
        <v>60132338</v>
      </c>
      <c r="L167" s="3">
        <v>60132338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49247632</v>
      </c>
      <c r="T167" s="3">
        <v>49247632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6001842</v>
      </c>
      <c r="Z167" s="3">
        <v>6001842</v>
      </c>
      <c r="AA167" s="4">
        <v>6001843</v>
      </c>
      <c r="AB167" s="4">
        <v>6001843</v>
      </c>
      <c r="AC167" s="4">
        <v>6001843</v>
      </c>
      <c r="AD167" s="4">
        <v>6001841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30123126</v>
      </c>
      <c r="AJ167" s="4">
        <v>36124968</v>
      </c>
      <c r="AK167" s="4">
        <v>42126811</v>
      </c>
      <c r="AL167" s="4">
        <v>48128654</v>
      </c>
      <c r="AM167" s="4">
        <v>54130497</v>
      </c>
      <c r="AN167" s="4">
        <v>60132338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15469</v>
      </c>
      <c r="I168" s="3">
        <v>35937</v>
      </c>
      <c r="J168" s="3">
        <v>6229044</v>
      </c>
      <c r="K168" s="3">
        <v>6213575</v>
      </c>
      <c r="L168" s="3">
        <v>6177638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4808340</v>
      </c>
      <c r="T168" s="3">
        <v>4772403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620327</v>
      </c>
      <c r="Z168" s="3">
        <v>620327</v>
      </c>
      <c r="AA168" s="4">
        <v>611342</v>
      </c>
      <c r="AB168" s="4">
        <v>611342</v>
      </c>
      <c r="AC168" s="4">
        <v>611342</v>
      </c>
      <c r="AD168" s="4">
        <v>611342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3111943</v>
      </c>
      <c r="AJ168" s="4">
        <v>3732270</v>
      </c>
      <c r="AK168" s="4">
        <v>4343612</v>
      </c>
      <c r="AL168" s="4">
        <v>4954954</v>
      </c>
      <c r="AM168" s="4">
        <v>5566296</v>
      </c>
      <c r="AN168" s="4">
        <v>6177638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13362</v>
      </c>
      <c r="I169" s="1">
        <v>0</v>
      </c>
      <c r="J169" s="3">
        <v>4772259</v>
      </c>
      <c r="K169" s="3">
        <v>4758897</v>
      </c>
      <c r="L169" s="3">
        <v>4758897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3616097</v>
      </c>
      <c r="T169" s="3">
        <v>3616097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474999</v>
      </c>
      <c r="Z169" s="3">
        <v>474999</v>
      </c>
      <c r="AA169" s="4">
        <v>474999</v>
      </c>
      <c r="AB169" s="4">
        <v>474999</v>
      </c>
      <c r="AC169" s="4">
        <v>474999</v>
      </c>
      <c r="AD169" s="4">
        <v>474998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2383903</v>
      </c>
      <c r="AJ169" s="4">
        <v>2858902</v>
      </c>
      <c r="AK169" s="4">
        <v>3333901</v>
      </c>
      <c r="AL169" s="4">
        <v>3808900</v>
      </c>
      <c r="AM169" s="4">
        <v>4283899</v>
      </c>
      <c r="AN169" s="4">
        <v>4758897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6836</v>
      </c>
      <c r="I170" s="3">
        <v>0</v>
      </c>
      <c r="J170" s="3">
        <v>2269993</v>
      </c>
      <c r="K170" s="3">
        <v>2263157</v>
      </c>
      <c r="L170" s="3">
        <v>2263157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1418555</v>
      </c>
      <c r="T170" s="3">
        <v>1418555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225860</v>
      </c>
      <c r="Z170" s="3">
        <v>225860</v>
      </c>
      <c r="AA170" s="4">
        <v>225860</v>
      </c>
      <c r="AB170" s="4">
        <v>225860</v>
      </c>
      <c r="AC170" s="4">
        <v>225860</v>
      </c>
      <c r="AD170" s="4">
        <v>225861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1133856</v>
      </c>
      <c r="AJ170" s="4">
        <v>1359716</v>
      </c>
      <c r="AK170" s="4">
        <v>1585576</v>
      </c>
      <c r="AL170" s="4">
        <v>1811436</v>
      </c>
      <c r="AM170" s="4">
        <v>2037296</v>
      </c>
      <c r="AN170" s="4">
        <v>2263157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15255</v>
      </c>
      <c r="I171" s="1">
        <v>0</v>
      </c>
      <c r="J171" s="3">
        <v>5352101</v>
      </c>
      <c r="K171" s="3">
        <v>5336846</v>
      </c>
      <c r="L171" s="3">
        <v>5336846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4062025</v>
      </c>
      <c r="T171" s="3">
        <v>4062025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532668</v>
      </c>
      <c r="Z171" s="3">
        <v>532668</v>
      </c>
      <c r="AA171" s="4">
        <v>532668</v>
      </c>
      <c r="AB171" s="4">
        <v>532668</v>
      </c>
      <c r="AC171" s="4">
        <v>532668</v>
      </c>
      <c r="AD171" s="4">
        <v>532666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2673508</v>
      </c>
      <c r="AJ171" s="4">
        <v>3206176</v>
      </c>
      <c r="AK171" s="4">
        <v>3738844</v>
      </c>
      <c r="AL171" s="4">
        <v>4271512</v>
      </c>
      <c r="AM171" s="4">
        <v>4804180</v>
      </c>
      <c r="AN171" s="4">
        <v>5336846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9709</v>
      </c>
      <c r="I172" s="1">
        <v>0</v>
      </c>
      <c r="J172" s="3">
        <v>3234149</v>
      </c>
      <c r="K172" s="3">
        <v>3224440</v>
      </c>
      <c r="L172" s="3">
        <v>3224440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2230360</v>
      </c>
      <c r="T172" s="3">
        <v>2230360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321797</v>
      </c>
      <c r="Z172" s="3">
        <v>321797</v>
      </c>
      <c r="AA172" s="4">
        <v>321797</v>
      </c>
      <c r="AB172" s="4">
        <v>321797</v>
      </c>
      <c r="AC172" s="4">
        <v>321797</v>
      </c>
      <c r="AD172" s="4">
        <v>321795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1615457</v>
      </c>
      <c r="AJ172" s="4">
        <v>1937254</v>
      </c>
      <c r="AK172" s="4">
        <v>2259051</v>
      </c>
      <c r="AL172" s="4">
        <v>2580848</v>
      </c>
      <c r="AM172" s="4">
        <v>2902645</v>
      </c>
      <c r="AN172" s="4">
        <v>3224440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14126</v>
      </c>
      <c r="I173" s="1">
        <v>0</v>
      </c>
      <c r="J173" s="3">
        <v>5435520</v>
      </c>
      <c r="K173" s="3">
        <v>5421394</v>
      </c>
      <c r="L173" s="3">
        <v>5421394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4312282</v>
      </c>
      <c r="T173" s="3">
        <v>4312282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541198</v>
      </c>
      <c r="Z173" s="3">
        <v>541198</v>
      </c>
      <c r="AA173" s="4">
        <v>541198</v>
      </c>
      <c r="AB173" s="4">
        <v>541198</v>
      </c>
      <c r="AC173" s="4">
        <v>541198</v>
      </c>
      <c r="AD173" s="4">
        <v>541196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2715406</v>
      </c>
      <c r="AJ173" s="4">
        <v>3256604</v>
      </c>
      <c r="AK173" s="4">
        <v>3797802</v>
      </c>
      <c r="AL173" s="4">
        <v>4339000</v>
      </c>
      <c r="AM173" s="4">
        <v>4880198</v>
      </c>
      <c r="AN173" s="4">
        <v>5421394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12541</v>
      </c>
      <c r="I174" s="1">
        <v>0</v>
      </c>
      <c r="J174" s="3">
        <v>3830028</v>
      </c>
      <c r="K174" s="3">
        <v>3817487</v>
      </c>
      <c r="L174" s="3">
        <v>3817487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2759847</v>
      </c>
      <c r="T174" s="3">
        <v>2759847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380913</v>
      </c>
      <c r="Z174" s="3">
        <v>380913</v>
      </c>
      <c r="AA174" s="4">
        <v>380912</v>
      </c>
      <c r="AB174" s="4">
        <v>380912</v>
      </c>
      <c r="AC174" s="4">
        <v>380912</v>
      </c>
      <c r="AD174" s="4">
        <v>380913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1912925</v>
      </c>
      <c r="AJ174" s="4">
        <v>2293838</v>
      </c>
      <c r="AK174" s="4">
        <v>2674750</v>
      </c>
      <c r="AL174" s="4">
        <v>3055662</v>
      </c>
      <c r="AM174" s="4">
        <v>3436574</v>
      </c>
      <c r="AN174" s="4">
        <v>3817487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15056</v>
      </c>
      <c r="I175" s="1">
        <v>0</v>
      </c>
      <c r="J175" s="3">
        <v>4324219</v>
      </c>
      <c r="K175" s="3">
        <v>4309163</v>
      </c>
      <c r="L175" s="3">
        <v>4309163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3016351</v>
      </c>
      <c r="T175" s="3">
        <v>3016351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429913</v>
      </c>
      <c r="Z175" s="3">
        <v>429913</v>
      </c>
      <c r="AA175" s="4">
        <v>429912</v>
      </c>
      <c r="AB175" s="4">
        <v>429912</v>
      </c>
      <c r="AC175" s="4">
        <v>429912</v>
      </c>
      <c r="AD175" s="4">
        <v>429913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2159601</v>
      </c>
      <c r="AJ175" s="4">
        <v>2589514</v>
      </c>
      <c r="AK175" s="4">
        <v>3019426</v>
      </c>
      <c r="AL175" s="4">
        <v>3449338</v>
      </c>
      <c r="AM175" s="4">
        <v>3879250</v>
      </c>
      <c r="AN175" s="4">
        <v>4309163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12776</v>
      </c>
      <c r="I176" s="1">
        <v>0</v>
      </c>
      <c r="J176" s="3">
        <v>3437054</v>
      </c>
      <c r="K176" s="3">
        <v>3424278</v>
      </c>
      <c r="L176" s="3">
        <v>3424278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2330132</v>
      </c>
      <c r="T176" s="3">
        <v>2330132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341576</v>
      </c>
      <c r="Z176" s="3">
        <v>341576</v>
      </c>
      <c r="AA176" s="4">
        <v>341577</v>
      </c>
      <c r="AB176" s="4">
        <v>341577</v>
      </c>
      <c r="AC176" s="4">
        <v>341577</v>
      </c>
      <c r="AD176" s="4">
        <v>341575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1716396</v>
      </c>
      <c r="AJ176" s="4">
        <v>2057972</v>
      </c>
      <c r="AK176" s="4">
        <v>2399549</v>
      </c>
      <c r="AL176" s="4">
        <v>2741126</v>
      </c>
      <c r="AM176" s="4">
        <v>3082703</v>
      </c>
      <c r="AN176" s="4">
        <v>3424278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27393</v>
      </c>
      <c r="I177" s="1">
        <v>0</v>
      </c>
      <c r="J177" s="3">
        <v>11363140</v>
      </c>
      <c r="K177" s="3">
        <v>11335747</v>
      </c>
      <c r="L177" s="3">
        <v>11335747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8899645</v>
      </c>
      <c r="T177" s="3">
        <v>8899645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1131749</v>
      </c>
      <c r="Z177" s="3">
        <v>1131749</v>
      </c>
      <c r="AA177" s="4">
        <v>1131748</v>
      </c>
      <c r="AB177" s="4">
        <v>1131748</v>
      </c>
      <c r="AC177" s="4">
        <v>1131748</v>
      </c>
      <c r="AD177" s="4">
        <v>1131749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5677005</v>
      </c>
      <c r="AJ177" s="4">
        <v>6808754</v>
      </c>
      <c r="AK177" s="4">
        <v>7940502</v>
      </c>
      <c r="AL177" s="4">
        <v>9072250</v>
      </c>
      <c r="AM177" s="4">
        <v>10203998</v>
      </c>
      <c r="AN177" s="4">
        <v>11335747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15321</v>
      </c>
      <c r="I178" s="1">
        <v>0</v>
      </c>
      <c r="J178" s="3">
        <v>4453295</v>
      </c>
      <c r="K178" s="3">
        <v>4437974</v>
      </c>
      <c r="L178" s="3">
        <v>4437974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3160494</v>
      </c>
      <c r="T178" s="3">
        <v>3160494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442776</v>
      </c>
      <c r="Z178" s="3">
        <v>442776</v>
      </c>
      <c r="AA178" s="4">
        <v>442776</v>
      </c>
      <c r="AB178" s="4">
        <v>442776</v>
      </c>
      <c r="AC178" s="4">
        <v>442776</v>
      </c>
      <c r="AD178" s="4">
        <v>442774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2224096</v>
      </c>
      <c r="AJ178" s="4">
        <v>2666872</v>
      </c>
      <c r="AK178" s="4">
        <v>3109648</v>
      </c>
      <c r="AL178" s="4">
        <v>3552424</v>
      </c>
      <c r="AM178" s="4">
        <v>3995200</v>
      </c>
      <c r="AN178" s="4">
        <v>4437974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10143</v>
      </c>
      <c r="I179" s="3">
        <v>0</v>
      </c>
      <c r="J179" s="3">
        <v>2504873</v>
      </c>
      <c r="K179" s="3">
        <v>2494730</v>
      </c>
      <c r="L179" s="3">
        <v>2494730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1471972</v>
      </c>
      <c r="T179" s="3">
        <v>1471972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248797</v>
      </c>
      <c r="Z179" s="3">
        <v>248797</v>
      </c>
      <c r="AA179" s="4">
        <v>248797</v>
      </c>
      <c r="AB179" s="4">
        <v>248797</v>
      </c>
      <c r="AC179" s="4">
        <v>248797</v>
      </c>
      <c r="AD179" s="4">
        <v>248797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1250745</v>
      </c>
      <c r="AJ179" s="4">
        <v>1499542</v>
      </c>
      <c r="AK179" s="4">
        <v>1748339</v>
      </c>
      <c r="AL179" s="4">
        <v>1997136</v>
      </c>
      <c r="AM179" s="4">
        <v>2245933</v>
      </c>
      <c r="AN179" s="4">
        <v>2494730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38921</v>
      </c>
      <c r="I180" s="1">
        <v>0</v>
      </c>
      <c r="J180" s="3">
        <v>15858011</v>
      </c>
      <c r="K180" s="3">
        <v>15819090</v>
      </c>
      <c r="L180" s="3">
        <v>15819090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12782619</v>
      </c>
      <c r="T180" s="3">
        <v>12782619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1579314</v>
      </c>
      <c r="Z180" s="3">
        <v>1579314</v>
      </c>
      <c r="AA180" s="4">
        <v>1579315</v>
      </c>
      <c r="AB180" s="4">
        <v>1579315</v>
      </c>
      <c r="AC180" s="4">
        <v>1579315</v>
      </c>
      <c r="AD180" s="4">
        <v>1579313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7922518</v>
      </c>
      <c r="AJ180" s="4">
        <v>9501832</v>
      </c>
      <c r="AK180" s="4">
        <v>11081147</v>
      </c>
      <c r="AL180" s="4">
        <v>12660462</v>
      </c>
      <c r="AM180" s="4">
        <v>14239777</v>
      </c>
      <c r="AN180" s="4">
        <v>15819090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122684</v>
      </c>
      <c r="I181" s="1">
        <v>0</v>
      </c>
      <c r="J181" s="3">
        <v>52065007</v>
      </c>
      <c r="K181" s="3">
        <v>51942323</v>
      </c>
      <c r="L181" s="3">
        <v>51942323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43659127</v>
      </c>
      <c r="T181" s="3">
        <v>43659127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5186053</v>
      </c>
      <c r="Z181" s="3">
        <v>5186053</v>
      </c>
      <c r="AA181" s="4">
        <v>5186053</v>
      </c>
      <c r="AB181" s="4">
        <v>5186053</v>
      </c>
      <c r="AC181" s="4">
        <v>5186053</v>
      </c>
      <c r="AD181" s="4">
        <v>5186054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26012057</v>
      </c>
      <c r="AJ181" s="4">
        <v>31198110</v>
      </c>
      <c r="AK181" s="4">
        <v>36384163</v>
      </c>
      <c r="AL181" s="4">
        <v>41570216</v>
      </c>
      <c r="AM181" s="4">
        <v>46756269</v>
      </c>
      <c r="AN181" s="4">
        <v>51942323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10808</v>
      </c>
      <c r="I182" s="1">
        <v>0</v>
      </c>
      <c r="J182" s="3">
        <v>3773968</v>
      </c>
      <c r="K182" s="3">
        <v>3763160</v>
      </c>
      <c r="L182" s="3">
        <v>3763160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2808808</v>
      </c>
      <c r="T182" s="3">
        <v>2808808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375595</v>
      </c>
      <c r="Z182" s="3">
        <v>375595</v>
      </c>
      <c r="AA182" s="4">
        <v>375596</v>
      </c>
      <c r="AB182" s="4">
        <v>375596</v>
      </c>
      <c r="AC182" s="4">
        <v>375596</v>
      </c>
      <c r="AD182" s="4">
        <v>375594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1885183</v>
      </c>
      <c r="AJ182" s="4">
        <v>2260778</v>
      </c>
      <c r="AK182" s="4">
        <v>2636374</v>
      </c>
      <c r="AL182" s="4">
        <v>3011970</v>
      </c>
      <c r="AM182" s="4">
        <v>3387566</v>
      </c>
      <c r="AN182" s="4">
        <v>3763160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74796</v>
      </c>
      <c r="I183" s="1">
        <v>0</v>
      </c>
      <c r="J183" s="3">
        <v>27393232</v>
      </c>
      <c r="K183" s="3">
        <v>27318436</v>
      </c>
      <c r="L183" s="3">
        <v>27318436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21787508</v>
      </c>
      <c r="T183" s="3">
        <v>21787508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2726857</v>
      </c>
      <c r="Z183" s="3">
        <v>2726857</v>
      </c>
      <c r="AA183" s="4">
        <v>2726858</v>
      </c>
      <c r="AB183" s="4">
        <v>2726858</v>
      </c>
      <c r="AC183" s="4">
        <v>2726858</v>
      </c>
      <c r="AD183" s="4">
        <v>2726856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13684149</v>
      </c>
      <c r="AJ183" s="4">
        <v>16411006</v>
      </c>
      <c r="AK183" s="4">
        <v>19137864</v>
      </c>
      <c r="AL183" s="4">
        <v>21864722</v>
      </c>
      <c r="AM183" s="4">
        <v>24591580</v>
      </c>
      <c r="AN183" s="4">
        <v>27318436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34876</v>
      </c>
      <c r="I184" s="1">
        <v>0</v>
      </c>
      <c r="J184" s="3">
        <v>11370755</v>
      </c>
      <c r="K184" s="3">
        <v>11335879</v>
      </c>
      <c r="L184" s="3">
        <v>11335879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8529272</v>
      </c>
      <c r="T184" s="3">
        <v>8529272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1131263</v>
      </c>
      <c r="Z184" s="3">
        <v>1131263</v>
      </c>
      <c r="AA184" s="4">
        <v>1131262</v>
      </c>
      <c r="AB184" s="4">
        <v>1131262</v>
      </c>
      <c r="AC184" s="4">
        <v>1131262</v>
      </c>
      <c r="AD184" s="4">
        <v>1131263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5679567</v>
      </c>
      <c r="AJ184" s="4">
        <v>6810830</v>
      </c>
      <c r="AK184" s="4">
        <v>7942092</v>
      </c>
      <c r="AL184" s="4">
        <v>9073354</v>
      </c>
      <c r="AM184" s="4">
        <v>10204616</v>
      </c>
      <c r="AN184" s="4">
        <v>11335879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19852</v>
      </c>
      <c r="I185" s="1">
        <v>0</v>
      </c>
      <c r="J185" s="3">
        <v>6607374</v>
      </c>
      <c r="K185" s="3">
        <v>6587522</v>
      </c>
      <c r="L185" s="3">
        <v>6587522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5201474</v>
      </c>
      <c r="T185" s="3">
        <v>5201474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657429</v>
      </c>
      <c r="Z185" s="3">
        <v>657429</v>
      </c>
      <c r="AA185" s="4">
        <v>657429</v>
      </c>
      <c r="AB185" s="4">
        <v>657429</v>
      </c>
      <c r="AC185" s="4">
        <v>657429</v>
      </c>
      <c r="AD185" s="4">
        <v>657429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3300377</v>
      </c>
      <c r="AJ185" s="4">
        <v>3957806</v>
      </c>
      <c r="AK185" s="4">
        <v>4615235</v>
      </c>
      <c r="AL185" s="4">
        <v>5272664</v>
      </c>
      <c r="AM185" s="4">
        <v>5930093</v>
      </c>
      <c r="AN185" s="4">
        <v>6587522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6553</v>
      </c>
      <c r="I186" s="3">
        <v>0</v>
      </c>
      <c r="J186" s="3">
        <v>2804852</v>
      </c>
      <c r="K186" s="3">
        <v>2798299</v>
      </c>
      <c r="L186" s="3">
        <v>2798299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2110102</v>
      </c>
      <c r="T186" s="3">
        <v>2110102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279393</v>
      </c>
      <c r="Z186" s="3">
        <v>279393</v>
      </c>
      <c r="AA186" s="4">
        <v>279393</v>
      </c>
      <c r="AB186" s="4">
        <v>279393</v>
      </c>
      <c r="AC186" s="4">
        <v>279393</v>
      </c>
      <c r="AD186" s="4">
        <v>279394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1401333</v>
      </c>
      <c r="AJ186" s="4">
        <v>1680726</v>
      </c>
      <c r="AK186" s="4">
        <v>1960119</v>
      </c>
      <c r="AL186" s="4">
        <v>2239512</v>
      </c>
      <c r="AM186" s="4">
        <v>2518905</v>
      </c>
      <c r="AN186" s="4">
        <v>2798299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11258</v>
      </c>
      <c r="I187" s="3">
        <v>0</v>
      </c>
      <c r="J187" s="3">
        <v>3717087</v>
      </c>
      <c r="K187" s="3">
        <v>3705829</v>
      </c>
      <c r="L187" s="3">
        <v>3705829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2826690</v>
      </c>
      <c r="T187" s="3">
        <v>2826690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369832</v>
      </c>
      <c r="Z187" s="3">
        <v>369832</v>
      </c>
      <c r="AA187" s="4">
        <v>369832</v>
      </c>
      <c r="AB187" s="4">
        <v>369832</v>
      </c>
      <c r="AC187" s="4">
        <v>369832</v>
      </c>
      <c r="AD187" s="4">
        <v>369833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1856668</v>
      </c>
      <c r="AJ187" s="4">
        <v>2226500</v>
      </c>
      <c r="AK187" s="4">
        <v>2596332</v>
      </c>
      <c r="AL187" s="4">
        <v>2966164</v>
      </c>
      <c r="AM187" s="4">
        <v>3335996</v>
      </c>
      <c r="AN187" s="4">
        <v>3705829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26328</v>
      </c>
      <c r="I188" s="3">
        <v>0</v>
      </c>
      <c r="J188" s="3">
        <v>8860743</v>
      </c>
      <c r="K188" s="3">
        <v>8834415</v>
      </c>
      <c r="L188" s="3">
        <v>8834415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6509919</v>
      </c>
      <c r="T188" s="3">
        <v>6509919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881687</v>
      </c>
      <c r="Z188" s="3">
        <v>881687</v>
      </c>
      <c r="AA188" s="4">
        <v>881686</v>
      </c>
      <c r="AB188" s="4">
        <v>881686</v>
      </c>
      <c r="AC188" s="4">
        <v>881686</v>
      </c>
      <c r="AD188" s="4">
        <v>881687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4425983</v>
      </c>
      <c r="AJ188" s="4">
        <v>5307670</v>
      </c>
      <c r="AK188" s="4">
        <v>6189356</v>
      </c>
      <c r="AL188" s="4">
        <v>7071042</v>
      </c>
      <c r="AM188" s="4">
        <v>7952728</v>
      </c>
      <c r="AN188" s="4">
        <v>8834415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16705</v>
      </c>
      <c r="I189" s="1">
        <v>0</v>
      </c>
      <c r="J189" s="3">
        <v>5866076</v>
      </c>
      <c r="K189" s="3">
        <v>5849371</v>
      </c>
      <c r="L189" s="3">
        <v>5849371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4527101</v>
      </c>
      <c r="T189" s="3">
        <v>4527101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583823</v>
      </c>
      <c r="Z189" s="3">
        <v>583823</v>
      </c>
      <c r="AA189" s="4">
        <v>583823</v>
      </c>
      <c r="AB189" s="4">
        <v>583823</v>
      </c>
      <c r="AC189" s="4">
        <v>583823</v>
      </c>
      <c r="AD189" s="4">
        <v>583824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2930255</v>
      </c>
      <c r="AJ189" s="4">
        <v>3514078</v>
      </c>
      <c r="AK189" s="4">
        <v>4097901</v>
      </c>
      <c r="AL189" s="4">
        <v>4681724</v>
      </c>
      <c r="AM189" s="4">
        <v>5265547</v>
      </c>
      <c r="AN189" s="4">
        <v>5849371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18126</v>
      </c>
      <c r="I190" s="1">
        <v>0</v>
      </c>
      <c r="J190" s="3">
        <v>6750599</v>
      </c>
      <c r="K190" s="3">
        <v>6732473</v>
      </c>
      <c r="L190" s="3">
        <v>6732473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5243811</v>
      </c>
      <c r="T190" s="3">
        <v>5243811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672039</v>
      </c>
      <c r="Z190" s="3">
        <v>672039</v>
      </c>
      <c r="AA190" s="4">
        <v>672039</v>
      </c>
      <c r="AB190" s="4">
        <v>672039</v>
      </c>
      <c r="AC190" s="4">
        <v>672039</v>
      </c>
      <c r="AD190" s="4">
        <v>672038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3372279</v>
      </c>
      <c r="AJ190" s="4">
        <v>4044318</v>
      </c>
      <c r="AK190" s="4">
        <v>4716357</v>
      </c>
      <c r="AL190" s="4">
        <v>5388396</v>
      </c>
      <c r="AM190" s="4">
        <v>6060435</v>
      </c>
      <c r="AN190" s="4">
        <v>6732473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10361</v>
      </c>
      <c r="I191" s="1">
        <v>0</v>
      </c>
      <c r="J191" s="3">
        <v>2198059</v>
      </c>
      <c r="K191" s="3">
        <v>2187698</v>
      </c>
      <c r="L191" s="3">
        <v>2187698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1277569</v>
      </c>
      <c r="T191" s="3">
        <v>1277569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218079</v>
      </c>
      <c r="Z191" s="3">
        <v>218079</v>
      </c>
      <c r="AA191" s="4">
        <v>218079</v>
      </c>
      <c r="AB191" s="4">
        <v>218079</v>
      </c>
      <c r="AC191" s="4">
        <v>218079</v>
      </c>
      <c r="AD191" s="4">
        <v>218079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1097303</v>
      </c>
      <c r="AJ191" s="4">
        <v>1315382</v>
      </c>
      <c r="AK191" s="4">
        <v>1533461</v>
      </c>
      <c r="AL191" s="4">
        <v>1751540</v>
      </c>
      <c r="AM191" s="4">
        <v>1969619</v>
      </c>
      <c r="AN191" s="4">
        <v>2187698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22064</v>
      </c>
      <c r="I192" s="3">
        <v>0</v>
      </c>
      <c r="J192" s="3">
        <v>7853907</v>
      </c>
      <c r="K192" s="3">
        <v>7831843</v>
      </c>
      <c r="L192" s="3">
        <v>7831843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6031537</v>
      </c>
      <c r="T192" s="3">
        <v>6031537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781713</v>
      </c>
      <c r="Z192" s="3">
        <v>781713</v>
      </c>
      <c r="AA192" s="4">
        <v>781713</v>
      </c>
      <c r="AB192" s="4">
        <v>781713</v>
      </c>
      <c r="AC192" s="4">
        <v>781713</v>
      </c>
      <c r="AD192" s="4">
        <v>781714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3923277</v>
      </c>
      <c r="AJ192" s="4">
        <v>4704990</v>
      </c>
      <c r="AK192" s="4">
        <v>5486703</v>
      </c>
      <c r="AL192" s="4">
        <v>6268416</v>
      </c>
      <c r="AM192" s="4">
        <v>7050129</v>
      </c>
      <c r="AN192" s="4">
        <v>7831843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6941</v>
      </c>
      <c r="I193" s="3">
        <v>0</v>
      </c>
      <c r="J193" s="3">
        <v>2634487</v>
      </c>
      <c r="K193" s="3">
        <v>2627546</v>
      </c>
      <c r="L193" s="3">
        <v>2627546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1907549</v>
      </c>
      <c r="T193" s="3">
        <v>1907549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262292</v>
      </c>
      <c r="Z193" s="3">
        <v>262292</v>
      </c>
      <c r="AA193" s="4">
        <v>262292</v>
      </c>
      <c r="AB193" s="4">
        <v>262292</v>
      </c>
      <c r="AC193" s="4">
        <v>262292</v>
      </c>
      <c r="AD193" s="4">
        <v>262290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1316088</v>
      </c>
      <c r="AJ193" s="4">
        <v>1578380</v>
      </c>
      <c r="AK193" s="4">
        <v>1840672</v>
      </c>
      <c r="AL193" s="4">
        <v>2102964</v>
      </c>
      <c r="AM193" s="4">
        <v>2365256</v>
      </c>
      <c r="AN193" s="4">
        <v>2627546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4706</v>
      </c>
      <c r="I194" s="3">
        <v>0</v>
      </c>
      <c r="J194" s="3">
        <v>2045967</v>
      </c>
      <c r="K194" s="3">
        <v>2041261</v>
      </c>
      <c r="L194" s="3">
        <v>2041261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1406258</v>
      </c>
      <c r="T194" s="3">
        <v>1406258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203812</v>
      </c>
      <c r="Z194" s="3">
        <v>203812</v>
      </c>
      <c r="AA194" s="4">
        <v>203812</v>
      </c>
      <c r="AB194" s="4">
        <v>203812</v>
      </c>
      <c r="AC194" s="4">
        <v>203812</v>
      </c>
      <c r="AD194" s="4">
        <v>203813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1022200</v>
      </c>
      <c r="AJ194" s="4">
        <v>1226012</v>
      </c>
      <c r="AK194" s="4">
        <v>1429824</v>
      </c>
      <c r="AL194" s="4">
        <v>1633636</v>
      </c>
      <c r="AM194" s="4">
        <v>1837448</v>
      </c>
      <c r="AN194" s="4">
        <v>2041261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4355</v>
      </c>
      <c r="I195" s="3">
        <v>0</v>
      </c>
      <c r="J195" s="3">
        <v>1767420</v>
      </c>
      <c r="K195" s="3">
        <v>1763065</v>
      </c>
      <c r="L195" s="3">
        <v>1763065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1369887</v>
      </c>
      <c r="T195" s="3">
        <v>1369887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176016</v>
      </c>
      <c r="Z195" s="3">
        <v>176016</v>
      </c>
      <c r="AA195" s="4">
        <v>176016</v>
      </c>
      <c r="AB195" s="4">
        <v>176016</v>
      </c>
      <c r="AC195" s="4">
        <v>176016</v>
      </c>
      <c r="AD195" s="4">
        <v>176017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882984</v>
      </c>
      <c r="AJ195" s="4">
        <v>1059000</v>
      </c>
      <c r="AK195" s="4">
        <v>1235016</v>
      </c>
      <c r="AL195" s="4">
        <v>1411032</v>
      </c>
      <c r="AM195" s="4">
        <v>1587048</v>
      </c>
      <c r="AN195" s="4">
        <v>1763065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4647</v>
      </c>
      <c r="I196" s="3">
        <v>0</v>
      </c>
      <c r="J196" s="3">
        <v>1768997</v>
      </c>
      <c r="K196" s="3">
        <v>1764350</v>
      </c>
      <c r="L196" s="3">
        <v>1764350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1297542</v>
      </c>
      <c r="T196" s="3">
        <v>1297542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176125</v>
      </c>
      <c r="Z196" s="3">
        <v>176125</v>
      </c>
      <c r="AA196" s="4">
        <v>176125</v>
      </c>
      <c r="AB196" s="4">
        <v>176125</v>
      </c>
      <c r="AC196" s="4">
        <v>176125</v>
      </c>
      <c r="AD196" s="4">
        <v>176125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883725</v>
      </c>
      <c r="AJ196" s="4">
        <v>1059850</v>
      </c>
      <c r="AK196" s="4">
        <v>1235975</v>
      </c>
      <c r="AL196" s="4">
        <v>1412100</v>
      </c>
      <c r="AM196" s="4">
        <v>1588225</v>
      </c>
      <c r="AN196" s="4">
        <v>1764350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13392</v>
      </c>
      <c r="I197" s="3">
        <v>5979</v>
      </c>
      <c r="J197" s="3">
        <v>4405816</v>
      </c>
      <c r="K197" s="3">
        <v>4392424</v>
      </c>
      <c r="L197" s="3">
        <v>4386445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3290635</v>
      </c>
      <c r="T197" s="3">
        <v>3284656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438349</v>
      </c>
      <c r="Z197" s="3">
        <v>438349</v>
      </c>
      <c r="AA197" s="4">
        <v>436855</v>
      </c>
      <c r="AB197" s="4">
        <v>436855</v>
      </c>
      <c r="AC197" s="4">
        <v>436855</v>
      </c>
      <c r="AD197" s="4">
        <v>436854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2200677</v>
      </c>
      <c r="AJ197" s="4">
        <v>2639026</v>
      </c>
      <c r="AK197" s="4">
        <v>3075881</v>
      </c>
      <c r="AL197" s="4">
        <v>3512736</v>
      </c>
      <c r="AM197" s="4">
        <v>3949591</v>
      </c>
      <c r="AN197" s="4">
        <v>4386445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40066</v>
      </c>
      <c r="I198" s="3">
        <v>0</v>
      </c>
      <c r="J198" s="3">
        <v>14708939</v>
      </c>
      <c r="K198" s="3">
        <v>14668873</v>
      </c>
      <c r="L198" s="3">
        <v>14668873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11951129</v>
      </c>
      <c r="T198" s="3">
        <v>11951129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1464216</v>
      </c>
      <c r="Z198" s="3">
        <v>1464216</v>
      </c>
      <c r="AA198" s="4">
        <v>1464216</v>
      </c>
      <c r="AB198" s="4">
        <v>1464216</v>
      </c>
      <c r="AC198" s="4">
        <v>1464216</v>
      </c>
      <c r="AD198" s="4">
        <v>1464217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7347792</v>
      </c>
      <c r="AJ198" s="4">
        <v>8812008</v>
      </c>
      <c r="AK198" s="4">
        <v>10276224</v>
      </c>
      <c r="AL198" s="4">
        <v>11740440</v>
      </c>
      <c r="AM198" s="4">
        <v>13204656</v>
      </c>
      <c r="AN198" s="4">
        <v>14668873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24633</v>
      </c>
      <c r="I199" s="1">
        <v>0</v>
      </c>
      <c r="J199" s="3">
        <v>8697049</v>
      </c>
      <c r="K199" s="3">
        <v>8672416</v>
      </c>
      <c r="L199" s="3">
        <v>8672416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6912347</v>
      </c>
      <c r="T199" s="3">
        <v>6912347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865599</v>
      </c>
      <c r="Z199" s="3">
        <v>865599</v>
      </c>
      <c r="AA199" s="4">
        <v>865600</v>
      </c>
      <c r="AB199" s="4">
        <v>865600</v>
      </c>
      <c r="AC199" s="4">
        <v>865600</v>
      </c>
      <c r="AD199" s="4">
        <v>865598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4344419</v>
      </c>
      <c r="AJ199" s="4">
        <v>5210018</v>
      </c>
      <c r="AK199" s="4">
        <v>6075618</v>
      </c>
      <c r="AL199" s="4">
        <v>6941218</v>
      </c>
      <c r="AM199" s="4">
        <v>7806818</v>
      </c>
      <c r="AN199" s="4">
        <v>8672416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5003</v>
      </c>
      <c r="I200" s="3">
        <v>0</v>
      </c>
      <c r="J200" s="3">
        <v>2168072</v>
      </c>
      <c r="K200" s="3">
        <v>2163069</v>
      </c>
      <c r="L200" s="3">
        <v>2163069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1642727</v>
      </c>
      <c r="T200" s="3">
        <v>1642727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215974</v>
      </c>
      <c r="Z200" s="3">
        <v>215974</v>
      </c>
      <c r="AA200" s="4">
        <v>215973</v>
      </c>
      <c r="AB200" s="4">
        <v>215973</v>
      </c>
      <c r="AC200" s="4">
        <v>215973</v>
      </c>
      <c r="AD200" s="4">
        <v>215974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1083202</v>
      </c>
      <c r="AJ200" s="4">
        <v>1299176</v>
      </c>
      <c r="AK200" s="4">
        <v>1515149</v>
      </c>
      <c r="AL200" s="4">
        <v>1731122</v>
      </c>
      <c r="AM200" s="4">
        <v>1947095</v>
      </c>
      <c r="AN200" s="4">
        <v>2163069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98413</v>
      </c>
      <c r="I201" s="3">
        <v>0</v>
      </c>
      <c r="J201" s="3">
        <v>37608631</v>
      </c>
      <c r="K201" s="3">
        <v>37510218</v>
      </c>
      <c r="L201" s="3">
        <v>37510218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30458693</v>
      </c>
      <c r="T201" s="3">
        <v>30458693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3744461</v>
      </c>
      <c r="Z201" s="3">
        <v>3744461</v>
      </c>
      <c r="AA201" s="4">
        <v>3744461</v>
      </c>
      <c r="AB201" s="4">
        <v>3744461</v>
      </c>
      <c r="AC201" s="4">
        <v>3744461</v>
      </c>
      <c r="AD201" s="4">
        <v>3744461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18787913</v>
      </c>
      <c r="AJ201" s="4">
        <v>22532374</v>
      </c>
      <c r="AK201" s="4">
        <v>26276835</v>
      </c>
      <c r="AL201" s="4">
        <v>30021296</v>
      </c>
      <c r="AM201" s="4">
        <v>33765757</v>
      </c>
      <c r="AN201" s="4">
        <v>37510218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13079</v>
      </c>
      <c r="I202" s="1">
        <v>0</v>
      </c>
      <c r="J202" s="3">
        <v>4434611</v>
      </c>
      <c r="K202" s="3">
        <v>4421532</v>
      </c>
      <c r="L202" s="3">
        <v>4421532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3371383</v>
      </c>
      <c r="T202" s="3">
        <v>3371383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441281</v>
      </c>
      <c r="Z202" s="3">
        <v>441281</v>
      </c>
      <c r="AA202" s="4">
        <v>441282</v>
      </c>
      <c r="AB202" s="4">
        <v>441282</v>
      </c>
      <c r="AC202" s="4">
        <v>441282</v>
      </c>
      <c r="AD202" s="4">
        <v>441280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2215125</v>
      </c>
      <c r="AJ202" s="4">
        <v>2656406</v>
      </c>
      <c r="AK202" s="4">
        <v>3097688</v>
      </c>
      <c r="AL202" s="4">
        <v>3538970</v>
      </c>
      <c r="AM202" s="4">
        <v>3980252</v>
      </c>
      <c r="AN202" s="4">
        <v>4421532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31898</v>
      </c>
      <c r="I203" s="3">
        <v>0</v>
      </c>
      <c r="J203" s="3">
        <v>11216879</v>
      </c>
      <c r="K203" s="3">
        <v>11184981</v>
      </c>
      <c r="L203" s="3">
        <v>11184981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8845283</v>
      </c>
      <c r="T203" s="3">
        <v>8845283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1116372</v>
      </c>
      <c r="Z203" s="3">
        <v>1116372</v>
      </c>
      <c r="AA203" s="4">
        <v>1116371</v>
      </c>
      <c r="AB203" s="4">
        <v>1116371</v>
      </c>
      <c r="AC203" s="4">
        <v>1116371</v>
      </c>
      <c r="AD203" s="4">
        <v>1116372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5603124</v>
      </c>
      <c r="AJ203" s="4">
        <v>6719496</v>
      </c>
      <c r="AK203" s="4">
        <v>7835867</v>
      </c>
      <c r="AL203" s="4">
        <v>8952238</v>
      </c>
      <c r="AM203" s="4">
        <v>10068609</v>
      </c>
      <c r="AN203" s="4">
        <v>11184981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10304</v>
      </c>
      <c r="I204" s="1">
        <v>0</v>
      </c>
      <c r="J204" s="3">
        <v>3172268</v>
      </c>
      <c r="K204" s="3">
        <v>3161964</v>
      </c>
      <c r="L204" s="3">
        <v>3161964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2175644</v>
      </c>
      <c r="T204" s="3">
        <v>2175644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315509</v>
      </c>
      <c r="Z204" s="3">
        <v>315509</v>
      </c>
      <c r="AA204" s="4">
        <v>315510</v>
      </c>
      <c r="AB204" s="4">
        <v>315510</v>
      </c>
      <c r="AC204" s="4">
        <v>315510</v>
      </c>
      <c r="AD204" s="4">
        <v>315508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1584417</v>
      </c>
      <c r="AJ204" s="4">
        <v>1899926</v>
      </c>
      <c r="AK204" s="4">
        <v>2215436</v>
      </c>
      <c r="AL204" s="4">
        <v>2530946</v>
      </c>
      <c r="AM204" s="4">
        <v>2846456</v>
      </c>
      <c r="AN204" s="4">
        <v>3161964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22638</v>
      </c>
      <c r="I205" s="3">
        <v>0</v>
      </c>
      <c r="J205" s="3">
        <v>7292126</v>
      </c>
      <c r="K205" s="3">
        <v>7269488</v>
      </c>
      <c r="L205" s="3">
        <v>7269488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5409337</v>
      </c>
      <c r="T205" s="3">
        <v>5409337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725439</v>
      </c>
      <c r="Z205" s="3">
        <v>725439</v>
      </c>
      <c r="AA205" s="4">
        <v>725440</v>
      </c>
      <c r="AB205" s="4">
        <v>725440</v>
      </c>
      <c r="AC205" s="4">
        <v>725440</v>
      </c>
      <c r="AD205" s="4">
        <v>725438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3642291</v>
      </c>
      <c r="AJ205" s="4">
        <v>4367730</v>
      </c>
      <c r="AK205" s="4">
        <v>5093170</v>
      </c>
      <c r="AL205" s="4">
        <v>5818610</v>
      </c>
      <c r="AM205" s="4">
        <v>6544050</v>
      </c>
      <c r="AN205" s="4">
        <v>7269488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12425</v>
      </c>
      <c r="I206" s="3">
        <v>0</v>
      </c>
      <c r="J206" s="3">
        <v>5000199</v>
      </c>
      <c r="K206" s="3">
        <v>4987774</v>
      </c>
      <c r="L206" s="3">
        <v>4987774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4069586</v>
      </c>
      <c r="T206" s="3">
        <v>4069586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497949</v>
      </c>
      <c r="Z206" s="3">
        <v>497949</v>
      </c>
      <c r="AA206" s="4">
        <v>497949</v>
      </c>
      <c r="AB206" s="4">
        <v>497949</v>
      </c>
      <c r="AC206" s="4">
        <v>497949</v>
      </c>
      <c r="AD206" s="4">
        <v>497949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2498029</v>
      </c>
      <c r="AJ206" s="4">
        <v>2995978</v>
      </c>
      <c r="AK206" s="4">
        <v>3493927</v>
      </c>
      <c r="AL206" s="4">
        <v>3991876</v>
      </c>
      <c r="AM206" s="4">
        <v>4489825</v>
      </c>
      <c r="AN206" s="4">
        <v>4987774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64845</v>
      </c>
      <c r="I207" s="1">
        <v>0</v>
      </c>
      <c r="J207" s="3">
        <v>25024813</v>
      </c>
      <c r="K207" s="3">
        <v>24959968</v>
      </c>
      <c r="L207" s="3">
        <v>24959968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20801811</v>
      </c>
      <c r="T207" s="3">
        <v>20801811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2491674</v>
      </c>
      <c r="Z207" s="3">
        <v>2491674</v>
      </c>
      <c r="AA207" s="4">
        <v>2491674</v>
      </c>
      <c r="AB207" s="4">
        <v>2491674</v>
      </c>
      <c r="AC207" s="4">
        <v>2491674</v>
      </c>
      <c r="AD207" s="4">
        <v>2491674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12501598</v>
      </c>
      <c r="AJ207" s="4">
        <v>14993272</v>
      </c>
      <c r="AK207" s="4">
        <v>17484946</v>
      </c>
      <c r="AL207" s="4">
        <v>19976620</v>
      </c>
      <c r="AM207" s="4">
        <v>22468294</v>
      </c>
      <c r="AN207" s="4">
        <v>24959968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17480</v>
      </c>
      <c r="I208" s="3">
        <v>0</v>
      </c>
      <c r="J208" s="3">
        <v>5718594</v>
      </c>
      <c r="K208" s="3">
        <v>5701114</v>
      </c>
      <c r="L208" s="3">
        <v>5701114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4289847</v>
      </c>
      <c r="T208" s="3">
        <v>4289847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568946</v>
      </c>
      <c r="Z208" s="3">
        <v>568946</v>
      </c>
      <c r="AA208" s="4">
        <v>568947</v>
      </c>
      <c r="AB208" s="4">
        <v>568947</v>
      </c>
      <c r="AC208" s="4">
        <v>568947</v>
      </c>
      <c r="AD208" s="4">
        <v>568945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2856382</v>
      </c>
      <c r="AJ208" s="4">
        <v>3425328</v>
      </c>
      <c r="AK208" s="4">
        <v>3994275</v>
      </c>
      <c r="AL208" s="4">
        <v>4563222</v>
      </c>
      <c r="AM208" s="4">
        <v>5132169</v>
      </c>
      <c r="AN208" s="4">
        <v>5701114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11196</v>
      </c>
      <c r="I209" s="1">
        <v>0</v>
      </c>
      <c r="J209" s="3">
        <v>4042390</v>
      </c>
      <c r="K209" s="3">
        <v>4031194</v>
      </c>
      <c r="L209" s="3">
        <v>4031194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2877597</v>
      </c>
      <c r="T209" s="3">
        <v>2877597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402373</v>
      </c>
      <c r="Z209" s="3">
        <v>402373</v>
      </c>
      <c r="AA209" s="4">
        <v>402373</v>
      </c>
      <c r="AB209" s="4">
        <v>402373</v>
      </c>
      <c r="AC209" s="4">
        <v>402373</v>
      </c>
      <c r="AD209" s="4">
        <v>402373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2019329</v>
      </c>
      <c r="AJ209" s="4">
        <v>2421702</v>
      </c>
      <c r="AK209" s="4">
        <v>2824075</v>
      </c>
      <c r="AL209" s="4">
        <v>3226448</v>
      </c>
      <c r="AM209" s="4">
        <v>3628821</v>
      </c>
      <c r="AN209" s="4">
        <v>4031194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25274</v>
      </c>
      <c r="I210" s="3">
        <v>0</v>
      </c>
      <c r="J210" s="3">
        <v>9090582</v>
      </c>
      <c r="K210" s="3">
        <v>9065308</v>
      </c>
      <c r="L210" s="3">
        <v>9065308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7270424</v>
      </c>
      <c r="T210" s="3">
        <v>7270424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904846</v>
      </c>
      <c r="Z210" s="3">
        <v>904846</v>
      </c>
      <c r="AA210" s="4">
        <v>904846</v>
      </c>
      <c r="AB210" s="4">
        <v>904846</v>
      </c>
      <c r="AC210" s="4">
        <v>904846</v>
      </c>
      <c r="AD210" s="4">
        <v>904846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4541078</v>
      </c>
      <c r="AJ210" s="4">
        <v>5445924</v>
      </c>
      <c r="AK210" s="4">
        <v>6350770</v>
      </c>
      <c r="AL210" s="4">
        <v>7255616</v>
      </c>
      <c r="AM210" s="4">
        <v>8160462</v>
      </c>
      <c r="AN210" s="4">
        <v>9065308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10754</v>
      </c>
      <c r="I211" s="1">
        <v>0</v>
      </c>
      <c r="J211" s="3">
        <v>3446962</v>
      </c>
      <c r="K211" s="3">
        <v>3436208</v>
      </c>
      <c r="L211" s="3">
        <v>3436208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2389804</v>
      </c>
      <c r="T211" s="3">
        <v>2389804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342904</v>
      </c>
      <c r="Z211" s="3">
        <v>342904</v>
      </c>
      <c r="AA211" s="4">
        <v>342904</v>
      </c>
      <c r="AB211" s="4">
        <v>342904</v>
      </c>
      <c r="AC211" s="4">
        <v>342904</v>
      </c>
      <c r="AD211" s="4">
        <v>342904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1721688</v>
      </c>
      <c r="AJ211" s="4">
        <v>2064592</v>
      </c>
      <c r="AK211" s="4">
        <v>2407496</v>
      </c>
      <c r="AL211" s="4">
        <v>2750400</v>
      </c>
      <c r="AM211" s="4">
        <v>3093304</v>
      </c>
      <c r="AN211" s="4">
        <v>3436208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12735</v>
      </c>
      <c r="I212" s="1">
        <v>0</v>
      </c>
      <c r="J212" s="3">
        <v>4080809</v>
      </c>
      <c r="K212" s="3">
        <v>4068074</v>
      </c>
      <c r="L212" s="3">
        <v>4068074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3127075</v>
      </c>
      <c r="T212" s="3">
        <v>3127075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405958</v>
      </c>
      <c r="Z212" s="3">
        <v>405958</v>
      </c>
      <c r="AA212" s="4">
        <v>405959</v>
      </c>
      <c r="AB212" s="4">
        <v>405959</v>
      </c>
      <c r="AC212" s="4">
        <v>405959</v>
      </c>
      <c r="AD212" s="4">
        <v>405957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2038282</v>
      </c>
      <c r="AJ212" s="4">
        <v>2444240</v>
      </c>
      <c r="AK212" s="4">
        <v>2850199</v>
      </c>
      <c r="AL212" s="4">
        <v>3256158</v>
      </c>
      <c r="AM212" s="4">
        <v>3662117</v>
      </c>
      <c r="AN212" s="4">
        <v>4068074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5279</v>
      </c>
      <c r="I213" s="1">
        <v>0</v>
      </c>
      <c r="J213" s="3">
        <v>960071</v>
      </c>
      <c r="K213" s="3">
        <v>954792</v>
      </c>
      <c r="L213" s="3">
        <v>954792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369700</v>
      </c>
      <c r="T213" s="3">
        <v>369700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95127</v>
      </c>
      <c r="Z213" s="3">
        <v>95127</v>
      </c>
      <c r="AA213" s="4">
        <v>95128</v>
      </c>
      <c r="AB213" s="4">
        <v>95128</v>
      </c>
      <c r="AC213" s="4">
        <v>95128</v>
      </c>
      <c r="AD213" s="4">
        <v>95126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479155</v>
      </c>
      <c r="AJ213" s="4">
        <v>574282</v>
      </c>
      <c r="AK213" s="4">
        <v>669410</v>
      </c>
      <c r="AL213" s="4">
        <v>764538</v>
      </c>
      <c r="AM213" s="4">
        <v>859666</v>
      </c>
      <c r="AN213" s="4">
        <v>954792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49976</v>
      </c>
      <c r="I214" s="1">
        <v>0</v>
      </c>
      <c r="J214" s="3">
        <v>17811837</v>
      </c>
      <c r="K214" s="3">
        <v>17761861</v>
      </c>
      <c r="L214" s="3">
        <v>17761861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14416855</v>
      </c>
      <c r="T214" s="3">
        <v>14416855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1772854</v>
      </c>
      <c r="Z214" s="3">
        <v>1772854</v>
      </c>
      <c r="AA214" s="4">
        <v>1772854</v>
      </c>
      <c r="AB214" s="4">
        <v>1772854</v>
      </c>
      <c r="AC214" s="4">
        <v>1772854</v>
      </c>
      <c r="AD214" s="4">
        <v>1772855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8897590</v>
      </c>
      <c r="AJ214" s="4">
        <v>10670444</v>
      </c>
      <c r="AK214" s="4">
        <v>12443298</v>
      </c>
      <c r="AL214" s="4">
        <v>14216152</v>
      </c>
      <c r="AM214" s="4">
        <v>15989006</v>
      </c>
      <c r="AN214" s="4">
        <v>17761861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68209</v>
      </c>
      <c r="I215" s="1">
        <v>0</v>
      </c>
      <c r="J215" s="3">
        <v>21204790</v>
      </c>
      <c r="K215" s="3">
        <v>21136581</v>
      </c>
      <c r="L215" s="3">
        <v>21136581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16581442</v>
      </c>
      <c r="T215" s="3">
        <v>16581442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2109111</v>
      </c>
      <c r="Z215" s="3">
        <v>2109111</v>
      </c>
      <c r="AA215" s="4">
        <v>2109111</v>
      </c>
      <c r="AB215" s="4">
        <v>2109111</v>
      </c>
      <c r="AC215" s="4">
        <v>2109111</v>
      </c>
      <c r="AD215" s="4">
        <v>2109110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10591027</v>
      </c>
      <c r="AJ215" s="4">
        <v>12700138</v>
      </c>
      <c r="AK215" s="4">
        <v>14809249</v>
      </c>
      <c r="AL215" s="4">
        <v>16918360</v>
      </c>
      <c r="AM215" s="4">
        <v>19027471</v>
      </c>
      <c r="AN215" s="4">
        <v>21136581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10309</v>
      </c>
      <c r="I216" s="1">
        <v>0</v>
      </c>
      <c r="J216" s="3">
        <v>3414327</v>
      </c>
      <c r="K216" s="3">
        <v>3404018</v>
      </c>
      <c r="L216" s="3">
        <v>3404018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2502111</v>
      </c>
      <c r="T216" s="3">
        <v>2502111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339714</v>
      </c>
      <c r="Z216" s="3">
        <v>339714</v>
      </c>
      <c r="AA216" s="4">
        <v>339715</v>
      </c>
      <c r="AB216" s="4">
        <v>339715</v>
      </c>
      <c r="AC216" s="4">
        <v>339715</v>
      </c>
      <c r="AD216" s="4">
        <v>339713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1705446</v>
      </c>
      <c r="AJ216" s="4">
        <v>2045160</v>
      </c>
      <c r="AK216" s="4">
        <v>2384875</v>
      </c>
      <c r="AL216" s="4">
        <v>2724590</v>
      </c>
      <c r="AM216" s="4">
        <v>3064305</v>
      </c>
      <c r="AN216" s="4">
        <v>3404018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11164</v>
      </c>
      <c r="I217" s="3">
        <v>216106</v>
      </c>
      <c r="J217" s="3">
        <v>3589726</v>
      </c>
      <c r="K217" s="3">
        <v>3578562</v>
      </c>
      <c r="L217" s="3">
        <v>3362456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2622313</v>
      </c>
      <c r="T217" s="3">
        <v>2406207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357112</v>
      </c>
      <c r="Z217" s="3">
        <v>357112</v>
      </c>
      <c r="AA217" s="4">
        <v>303085</v>
      </c>
      <c r="AB217" s="4">
        <v>303085</v>
      </c>
      <c r="AC217" s="4">
        <v>303085</v>
      </c>
      <c r="AD217" s="4">
        <v>303085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1793004</v>
      </c>
      <c r="AJ217" s="4">
        <v>2150116</v>
      </c>
      <c r="AK217" s="4">
        <v>2453201</v>
      </c>
      <c r="AL217" s="4">
        <v>2756286</v>
      </c>
      <c r="AM217" s="4">
        <v>3059371</v>
      </c>
      <c r="AN217" s="4">
        <v>3362456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78764</v>
      </c>
      <c r="I218" s="3">
        <v>0</v>
      </c>
      <c r="J218" s="3">
        <v>28972636</v>
      </c>
      <c r="K218" s="3">
        <v>28893872</v>
      </c>
      <c r="L218" s="3">
        <v>28893872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23825399</v>
      </c>
      <c r="T218" s="3">
        <v>23825399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2884136</v>
      </c>
      <c r="Z218" s="3">
        <v>2884136</v>
      </c>
      <c r="AA218" s="4">
        <v>2884136</v>
      </c>
      <c r="AB218" s="4">
        <v>2884136</v>
      </c>
      <c r="AC218" s="4">
        <v>2884136</v>
      </c>
      <c r="AD218" s="4">
        <v>2884136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14473192</v>
      </c>
      <c r="AJ218" s="4">
        <v>17357328</v>
      </c>
      <c r="AK218" s="4">
        <v>20241464</v>
      </c>
      <c r="AL218" s="4">
        <v>23125600</v>
      </c>
      <c r="AM218" s="4">
        <v>26009736</v>
      </c>
      <c r="AN218" s="4">
        <v>28893872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16577</v>
      </c>
      <c r="I219" s="1">
        <v>0</v>
      </c>
      <c r="J219" s="3">
        <v>5468721</v>
      </c>
      <c r="K219" s="3">
        <v>5452144</v>
      </c>
      <c r="L219" s="3">
        <v>5452144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4205363</v>
      </c>
      <c r="T219" s="3">
        <v>4205363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544109</v>
      </c>
      <c r="Z219" s="3">
        <v>544109</v>
      </c>
      <c r="AA219" s="4">
        <v>544110</v>
      </c>
      <c r="AB219" s="4">
        <v>544110</v>
      </c>
      <c r="AC219" s="4">
        <v>544110</v>
      </c>
      <c r="AD219" s="4">
        <v>544108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2731597</v>
      </c>
      <c r="AJ219" s="4">
        <v>3275706</v>
      </c>
      <c r="AK219" s="4">
        <v>3819816</v>
      </c>
      <c r="AL219" s="4">
        <v>4363926</v>
      </c>
      <c r="AM219" s="4">
        <v>4908036</v>
      </c>
      <c r="AN219" s="4">
        <v>5452144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20682</v>
      </c>
      <c r="I220" s="1">
        <v>0</v>
      </c>
      <c r="J220" s="3">
        <v>6351152</v>
      </c>
      <c r="K220" s="3">
        <v>6330470</v>
      </c>
      <c r="L220" s="3">
        <v>6330470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4758771</v>
      </c>
      <c r="T220" s="3">
        <v>4758771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631668</v>
      </c>
      <c r="Z220" s="3">
        <v>631668</v>
      </c>
      <c r="AA220" s="4">
        <v>631669</v>
      </c>
      <c r="AB220" s="4">
        <v>631669</v>
      </c>
      <c r="AC220" s="4">
        <v>631669</v>
      </c>
      <c r="AD220" s="4">
        <v>631667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3172128</v>
      </c>
      <c r="AJ220" s="4">
        <v>3803796</v>
      </c>
      <c r="AK220" s="4">
        <v>4435465</v>
      </c>
      <c r="AL220" s="4">
        <v>5067134</v>
      </c>
      <c r="AM220" s="4">
        <v>5698803</v>
      </c>
      <c r="AN220" s="4">
        <v>6330470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28954</v>
      </c>
      <c r="I221" s="1">
        <v>0</v>
      </c>
      <c r="J221" s="3">
        <v>11803045</v>
      </c>
      <c r="K221" s="3">
        <v>11774091</v>
      </c>
      <c r="L221" s="3">
        <v>11774091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9837647</v>
      </c>
      <c r="T221" s="3">
        <v>9837647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1175479</v>
      </c>
      <c r="Z221" s="3">
        <v>1175479</v>
      </c>
      <c r="AA221" s="4">
        <v>1175478</v>
      </c>
      <c r="AB221" s="4">
        <v>1175478</v>
      </c>
      <c r="AC221" s="4">
        <v>1175478</v>
      </c>
      <c r="AD221" s="4">
        <v>1175479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5896699</v>
      </c>
      <c r="AJ221" s="4">
        <v>7072178</v>
      </c>
      <c r="AK221" s="4">
        <v>8247656</v>
      </c>
      <c r="AL221" s="4">
        <v>9423134</v>
      </c>
      <c r="AM221" s="4">
        <v>10598612</v>
      </c>
      <c r="AN221" s="4">
        <v>11774091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12564</v>
      </c>
      <c r="I222" s="1">
        <v>0</v>
      </c>
      <c r="J222" s="3">
        <v>3440906</v>
      </c>
      <c r="K222" s="3">
        <v>3428342</v>
      </c>
      <c r="L222" s="3">
        <v>3428342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2329703</v>
      </c>
      <c r="T222" s="3">
        <v>2329703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341996</v>
      </c>
      <c r="Z222" s="3">
        <v>341996</v>
      </c>
      <c r="AA222" s="4">
        <v>341997</v>
      </c>
      <c r="AB222" s="4">
        <v>341997</v>
      </c>
      <c r="AC222" s="4">
        <v>341997</v>
      </c>
      <c r="AD222" s="4">
        <v>341995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1718360</v>
      </c>
      <c r="AJ222" s="4">
        <v>2060356</v>
      </c>
      <c r="AK222" s="4">
        <v>2402353</v>
      </c>
      <c r="AL222" s="4">
        <v>2744350</v>
      </c>
      <c r="AM222" s="4">
        <v>3086347</v>
      </c>
      <c r="AN222" s="4">
        <v>3428342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23154</v>
      </c>
      <c r="I223" s="1">
        <v>0</v>
      </c>
      <c r="J223" s="3">
        <v>789875</v>
      </c>
      <c r="K223" s="3">
        <v>766721</v>
      </c>
      <c r="L223" s="3">
        <v>766721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-1091323</v>
      </c>
      <c r="T223" s="3">
        <v>-1091323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75128</v>
      </c>
      <c r="Z223" s="3">
        <v>75128</v>
      </c>
      <c r="AA223" s="4">
        <v>75128</v>
      </c>
      <c r="AB223" s="4">
        <v>75128</v>
      </c>
      <c r="AC223" s="4">
        <v>75128</v>
      </c>
      <c r="AD223" s="4">
        <v>75129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391080</v>
      </c>
      <c r="AJ223" s="4">
        <v>466208</v>
      </c>
      <c r="AK223" s="4">
        <v>541336</v>
      </c>
      <c r="AL223" s="4">
        <v>616464</v>
      </c>
      <c r="AM223" s="4">
        <v>691592</v>
      </c>
      <c r="AN223" s="4">
        <v>766721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4421</v>
      </c>
      <c r="I224" s="1">
        <v>0</v>
      </c>
      <c r="J224" s="3">
        <v>1678065</v>
      </c>
      <c r="K224" s="3">
        <v>1673644</v>
      </c>
      <c r="L224" s="3">
        <v>1673644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1210088</v>
      </c>
      <c r="T224" s="3">
        <v>1210088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167069</v>
      </c>
      <c r="Z224" s="3">
        <v>167069</v>
      </c>
      <c r="AA224" s="4">
        <v>167070</v>
      </c>
      <c r="AB224" s="4">
        <v>167070</v>
      </c>
      <c r="AC224" s="4">
        <v>167070</v>
      </c>
      <c r="AD224" s="4">
        <v>167068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838297</v>
      </c>
      <c r="AJ224" s="4">
        <v>1005366</v>
      </c>
      <c r="AK224" s="4">
        <v>1172436</v>
      </c>
      <c r="AL224" s="4">
        <v>1339506</v>
      </c>
      <c r="AM224" s="4">
        <v>1506576</v>
      </c>
      <c r="AN224" s="4">
        <v>1673644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3124</v>
      </c>
      <c r="I225" s="1">
        <v>0</v>
      </c>
      <c r="J225" s="3">
        <v>566735</v>
      </c>
      <c r="K225" s="3">
        <v>563611</v>
      </c>
      <c r="L225" s="3">
        <v>563611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143933</v>
      </c>
      <c r="T225" s="3">
        <v>143933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56153</v>
      </c>
      <c r="Z225" s="3">
        <v>56153</v>
      </c>
      <c r="AA225" s="4">
        <v>56152</v>
      </c>
      <c r="AB225" s="4">
        <v>56152</v>
      </c>
      <c r="AC225" s="4">
        <v>56152</v>
      </c>
      <c r="AD225" s="4">
        <v>56153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282849</v>
      </c>
      <c r="AJ225" s="4">
        <v>339002</v>
      </c>
      <c r="AK225" s="4">
        <v>395154</v>
      </c>
      <c r="AL225" s="4">
        <v>451306</v>
      </c>
      <c r="AM225" s="4">
        <v>507458</v>
      </c>
      <c r="AN225" s="4">
        <v>563611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20030</v>
      </c>
      <c r="I226" s="3">
        <v>0</v>
      </c>
      <c r="J226" s="3">
        <v>6685747</v>
      </c>
      <c r="K226" s="3">
        <v>6665717</v>
      </c>
      <c r="L226" s="3">
        <v>6665717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5073658</v>
      </c>
      <c r="T226" s="3">
        <v>5073658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665236</v>
      </c>
      <c r="Z226" s="3">
        <v>665236</v>
      </c>
      <c r="AA226" s="4">
        <v>665236</v>
      </c>
      <c r="AB226" s="4">
        <v>665236</v>
      </c>
      <c r="AC226" s="4">
        <v>665236</v>
      </c>
      <c r="AD226" s="4">
        <v>665237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3339536</v>
      </c>
      <c r="AJ226" s="4">
        <v>4004772</v>
      </c>
      <c r="AK226" s="4">
        <v>4670008</v>
      </c>
      <c r="AL226" s="4">
        <v>5335244</v>
      </c>
      <c r="AM226" s="4">
        <v>6000480</v>
      </c>
      <c r="AN226" s="4">
        <v>6665717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50074</v>
      </c>
      <c r="I227" s="1">
        <v>0</v>
      </c>
      <c r="J227" s="3">
        <v>18816278</v>
      </c>
      <c r="K227" s="3">
        <v>18766204</v>
      </c>
      <c r="L227" s="3">
        <v>18766204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14815971</v>
      </c>
      <c r="T227" s="3">
        <v>14815971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1873282</v>
      </c>
      <c r="Z227" s="3">
        <v>1873282</v>
      </c>
      <c r="AA227" s="4">
        <v>1873282</v>
      </c>
      <c r="AB227" s="4">
        <v>1873282</v>
      </c>
      <c r="AC227" s="4">
        <v>1873282</v>
      </c>
      <c r="AD227" s="4">
        <v>1873282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9399794</v>
      </c>
      <c r="AJ227" s="4">
        <v>11273076</v>
      </c>
      <c r="AK227" s="4">
        <v>13146358</v>
      </c>
      <c r="AL227" s="4">
        <v>15019640</v>
      </c>
      <c r="AM227" s="4">
        <v>16892922</v>
      </c>
      <c r="AN227" s="4">
        <v>18766204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116846</v>
      </c>
      <c r="I228" s="1">
        <v>0</v>
      </c>
      <c r="J228" s="3">
        <v>51153936</v>
      </c>
      <c r="K228" s="3">
        <v>51037090</v>
      </c>
      <c r="L228" s="3">
        <v>51037090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43250462</v>
      </c>
      <c r="T228" s="3">
        <v>43250462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5095919</v>
      </c>
      <c r="Z228" s="3">
        <v>5095919</v>
      </c>
      <c r="AA228" s="4">
        <v>5095919</v>
      </c>
      <c r="AB228" s="4">
        <v>5095919</v>
      </c>
      <c r="AC228" s="4">
        <v>5095919</v>
      </c>
      <c r="AD228" s="4">
        <v>5095919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25557495</v>
      </c>
      <c r="AJ228" s="4">
        <v>30653414</v>
      </c>
      <c r="AK228" s="4">
        <v>35749333</v>
      </c>
      <c r="AL228" s="4">
        <v>40845252</v>
      </c>
      <c r="AM228" s="4">
        <v>45941171</v>
      </c>
      <c r="AN228" s="4">
        <v>51037090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14673</v>
      </c>
      <c r="I229" s="3">
        <v>0</v>
      </c>
      <c r="J229" s="3">
        <v>3817044</v>
      </c>
      <c r="K229" s="3">
        <v>3802371</v>
      </c>
      <c r="L229" s="3">
        <v>3802371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2690686</v>
      </c>
      <c r="T229" s="3">
        <v>2690686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379259</v>
      </c>
      <c r="Z229" s="3">
        <v>379259</v>
      </c>
      <c r="AA229" s="4">
        <v>379259</v>
      </c>
      <c r="AB229" s="4">
        <v>379259</v>
      </c>
      <c r="AC229" s="4">
        <v>379259</v>
      </c>
      <c r="AD229" s="4">
        <v>379260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1906075</v>
      </c>
      <c r="AJ229" s="4">
        <v>2285334</v>
      </c>
      <c r="AK229" s="4">
        <v>2664593</v>
      </c>
      <c r="AL229" s="4">
        <v>3043852</v>
      </c>
      <c r="AM229" s="4">
        <v>3423111</v>
      </c>
      <c r="AN229" s="4">
        <v>3802371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4287</v>
      </c>
      <c r="I230" s="1">
        <v>0</v>
      </c>
      <c r="J230" s="3">
        <v>1255537</v>
      </c>
      <c r="K230" s="3">
        <v>1251250</v>
      </c>
      <c r="L230" s="3">
        <v>1251250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867417</v>
      </c>
      <c r="T230" s="3">
        <v>867417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124839</v>
      </c>
      <c r="Z230" s="3">
        <v>124839</v>
      </c>
      <c r="AA230" s="4">
        <v>124839</v>
      </c>
      <c r="AB230" s="4">
        <v>124839</v>
      </c>
      <c r="AC230" s="4">
        <v>124839</v>
      </c>
      <c r="AD230" s="4">
        <v>124839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627055</v>
      </c>
      <c r="AJ230" s="4">
        <v>751894</v>
      </c>
      <c r="AK230" s="4">
        <v>876733</v>
      </c>
      <c r="AL230" s="4">
        <v>1001572</v>
      </c>
      <c r="AM230" s="4">
        <v>1126411</v>
      </c>
      <c r="AN230" s="4">
        <v>1251250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13130</v>
      </c>
      <c r="I231" s="3">
        <v>0</v>
      </c>
      <c r="J231" s="3">
        <v>2231003</v>
      </c>
      <c r="K231" s="3">
        <v>2217873</v>
      </c>
      <c r="L231" s="3">
        <v>2217873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1059337</v>
      </c>
      <c r="T231" s="3">
        <v>1059337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220912</v>
      </c>
      <c r="Z231" s="3">
        <v>220912</v>
      </c>
      <c r="AA231" s="4">
        <v>220912</v>
      </c>
      <c r="AB231" s="4">
        <v>220912</v>
      </c>
      <c r="AC231" s="4">
        <v>220912</v>
      </c>
      <c r="AD231" s="4">
        <v>220913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1113312</v>
      </c>
      <c r="AJ231" s="4">
        <v>1334224</v>
      </c>
      <c r="AK231" s="4">
        <v>1555136</v>
      </c>
      <c r="AL231" s="4">
        <v>1776048</v>
      </c>
      <c r="AM231" s="4">
        <v>1996960</v>
      </c>
      <c r="AN231" s="4">
        <v>2217873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12021</v>
      </c>
      <c r="I232" s="1">
        <v>0</v>
      </c>
      <c r="J232" s="3">
        <v>3616764</v>
      </c>
      <c r="K232" s="3">
        <v>3604743</v>
      </c>
      <c r="L232" s="3">
        <v>3604743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2607895</v>
      </c>
      <c r="T232" s="3">
        <v>2607895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359673</v>
      </c>
      <c r="Z232" s="3">
        <v>359673</v>
      </c>
      <c r="AA232" s="4">
        <v>359673</v>
      </c>
      <c r="AB232" s="4">
        <v>359673</v>
      </c>
      <c r="AC232" s="4">
        <v>359673</v>
      </c>
      <c r="AD232" s="4">
        <v>359674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1806377</v>
      </c>
      <c r="AJ232" s="4">
        <v>2166050</v>
      </c>
      <c r="AK232" s="4">
        <v>2525723</v>
      </c>
      <c r="AL232" s="4">
        <v>2885396</v>
      </c>
      <c r="AM232" s="4">
        <v>3245069</v>
      </c>
      <c r="AN232" s="4">
        <v>3604743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48699</v>
      </c>
      <c r="I233" s="1">
        <v>0</v>
      </c>
      <c r="J233" s="3">
        <v>16190926</v>
      </c>
      <c r="K233" s="3">
        <v>16142227</v>
      </c>
      <c r="L233" s="3">
        <v>16142227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12135642</v>
      </c>
      <c r="T233" s="3">
        <v>12135642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1610976</v>
      </c>
      <c r="Z233" s="3">
        <v>1610976</v>
      </c>
      <c r="AA233" s="4">
        <v>1610976</v>
      </c>
      <c r="AB233" s="4">
        <v>1610976</v>
      </c>
      <c r="AC233" s="4">
        <v>1610976</v>
      </c>
      <c r="AD233" s="4">
        <v>1610975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8087348</v>
      </c>
      <c r="AJ233" s="4">
        <v>9698324</v>
      </c>
      <c r="AK233" s="4">
        <v>11309300</v>
      </c>
      <c r="AL233" s="4">
        <v>12920276</v>
      </c>
      <c r="AM233" s="4">
        <v>14531252</v>
      </c>
      <c r="AN233" s="4">
        <v>16142227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41259</v>
      </c>
      <c r="I234" s="1">
        <v>0</v>
      </c>
      <c r="J234" s="3">
        <v>17480009</v>
      </c>
      <c r="K234" s="3">
        <v>17438750</v>
      </c>
      <c r="L234" s="3">
        <v>17438750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14498853</v>
      </c>
      <c r="T234" s="3">
        <v>14498853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1741124</v>
      </c>
      <c r="Z234" s="3">
        <v>1741124</v>
      </c>
      <c r="AA234" s="4">
        <v>1741125</v>
      </c>
      <c r="AB234" s="4">
        <v>1741125</v>
      </c>
      <c r="AC234" s="4">
        <v>1741125</v>
      </c>
      <c r="AD234" s="4">
        <v>1741123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8733128</v>
      </c>
      <c r="AJ234" s="4">
        <v>10474252</v>
      </c>
      <c r="AK234" s="4">
        <v>12215377</v>
      </c>
      <c r="AL234" s="4">
        <v>13956502</v>
      </c>
      <c r="AM234" s="4">
        <v>15697627</v>
      </c>
      <c r="AN234" s="4">
        <v>17438750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125356</v>
      </c>
      <c r="I235" s="1">
        <v>0</v>
      </c>
      <c r="J235" s="3">
        <v>41228460</v>
      </c>
      <c r="K235" s="3">
        <v>41103104</v>
      </c>
      <c r="L235" s="3">
        <v>41103104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33293515</v>
      </c>
      <c r="T235" s="3">
        <v>33293515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4101953</v>
      </c>
      <c r="Z235" s="3">
        <v>4101953</v>
      </c>
      <c r="AA235" s="4">
        <v>4101954</v>
      </c>
      <c r="AB235" s="4">
        <v>4101954</v>
      </c>
      <c r="AC235" s="4">
        <v>4101954</v>
      </c>
      <c r="AD235" s="4">
        <v>4101952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20593337</v>
      </c>
      <c r="AJ235" s="4">
        <v>24695290</v>
      </c>
      <c r="AK235" s="4">
        <v>28797244</v>
      </c>
      <c r="AL235" s="4">
        <v>32899198</v>
      </c>
      <c r="AM235" s="4">
        <v>37001152</v>
      </c>
      <c r="AN235" s="4">
        <v>41103104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15959</v>
      </c>
      <c r="I236" s="1">
        <v>0</v>
      </c>
      <c r="J236" s="3">
        <v>6286824</v>
      </c>
      <c r="K236" s="3">
        <v>6270865</v>
      </c>
      <c r="L236" s="3">
        <v>6270865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5005732</v>
      </c>
      <c r="T236" s="3">
        <v>5005732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626023</v>
      </c>
      <c r="Z236" s="3">
        <v>626023</v>
      </c>
      <c r="AA236" s="4">
        <v>626023</v>
      </c>
      <c r="AB236" s="4">
        <v>626023</v>
      </c>
      <c r="AC236" s="4">
        <v>626023</v>
      </c>
      <c r="AD236" s="4">
        <v>626022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3140751</v>
      </c>
      <c r="AJ236" s="4">
        <v>3766774</v>
      </c>
      <c r="AK236" s="4">
        <v>4392797</v>
      </c>
      <c r="AL236" s="4">
        <v>5018820</v>
      </c>
      <c r="AM236" s="4">
        <v>5644843</v>
      </c>
      <c r="AN236" s="4">
        <v>6270865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15045</v>
      </c>
      <c r="I237" s="3">
        <v>0</v>
      </c>
      <c r="J237" s="3">
        <v>2969320</v>
      </c>
      <c r="K237" s="3">
        <v>2954275</v>
      </c>
      <c r="L237" s="3">
        <v>2954275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1739062</v>
      </c>
      <c r="T237" s="3">
        <v>1739062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294425</v>
      </c>
      <c r="Z237" s="3">
        <v>294425</v>
      </c>
      <c r="AA237" s="4">
        <v>294424</v>
      </c>
      <c r="AB237" s="4">
        <v>294424</v>
      </c>
      <c r="AC237" s="4">
        <v>294424</v>
      </c>
      <c r="AD237" s="4">
        <v>294425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1482153</v>
      </c>
      <c r="AJ237" s="4">
        <v>1776578</v>
      </c>
      <c r="AK237" s="4">
        <v>2071002</v>
      </c>
      <c r="AL237" s="4">
        <v>2365426</v>
      </c>
      <c r="AM237" s="4">
        <v>2659850</v>
      </c>
      <c r="AN237" s="4">
        <v>2954275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16840</v>
      </c>
      <c r="I238" s="1">
        <v>0</v>
      </c>
      <c r="J238" s="3">
        <v>7215044</v>
      </c>
      <c r="K238" s="3">
        <v>7198204</v>
      </c>
      <c r="L238" s="3">
        <v>7198204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5912464</v>
      </c>
      <c r="T238" s="3">
        <v>5912464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718698</v>
      </c>
      <c r="Z238" s="3">
        <v>718698</v>
      </c>
      <c r="AA238" s="4">
        <v>718698</v>
      </c>
      <c r="AB238" s="4">
        <v>718698</v>
      </c>
      <c r="AC238" s="4">
        <v>718698</v>
      </c>
      <c r="AD238" s="4">
        <v>718698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3604714</v>
      </c>
      <c r="AJ238" s="4">
        <v>4323412</v>
      </c>
      <c r="AK238" s="4">
        <v>5042110</v>
      </c>
      <c r="AL238" s="4">
        <v>5760808</v>
      </c>
      <c r="AM238" s="4">
        <v>6479506</v>
      </c>
      <c r="AN238" s="4">
        <v>7198204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22577</v>
      </c>
      <c r="I239" s="1">
        <v>0</v>
      </c>
      <c r="J239" s="3">
        <v>7926374</v>
      </c>
      <c r="K239" s="3">
        <v>7903797</v>
      </c>
      <c r="L239" s="3">
        <v>7903797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6173049</v>
      </c>
      <c r="T239" s="3">
        <v>6173049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788875</v>
      </c>
      <c r="Z239" s="3">
        <v>788875</v>
      </c>
      <c r="AA239" s="4">
        <v>788875</v>
      </c>
      <c r="AB239" s="4">
        <v>788875</v>
      </c>
      <c r="AC239" s="4">
        <v>788875</v>
      </c>
      <c r="AD239" s="4">
        <v>788874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3959423</v>
      </c>
      <c r="AJ239" s="4">
        <v>4748298</v>
      </c>
      <c r="AK239" s="4">
        <v>5537173</v>
      </c>
      <c r="AL239" s="4">
        <v>6326048</v>
      </c>
      <c r="AM239" s="4">
        <v>7114923</v>
      </c>
      <c r="AN239" s="4">
        <v>7903797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22184</v>
      </c>
      <c r="I240" s="3">
        <v>0</v>
      </c>
      <c r="J240" s="3">
        <v>7708421</v>
      </c>
      <c r="K240" s="3">
        <v>7686237</v>
      </c>
      <c r="L240" s="3">
        <v>7686237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5904088</v>
      </c>
      <c r="T240" s="3">
        <v>5904088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767145</v>
      </c>
      <c r="Z240" s="3">
        <v>767145</v>
      </c>
      <c r="AA240" s="4">
        <v>767145</v>
      </c>
      <c r="AB240" s="4">
        <v>767145</v>
      </c>
      <c r="AC240" s="4">
        <v>767145</v>
      </c>
      <c r="AD240" s="4">
        <v>767144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3850513</v>
      </c>
      <c r="AJ240" s="4">
        <v>4617658</v>
      </c>
      <c r="AK240" s="4">
        <v>5384803</v>
      </c>
      <c r="AL240" s="4">
        <v>6151948</v>
      </c>
      <c r="AM240" s="4">
        <v>6919093</v>
      </c>
      <c r="AN240" s="4">
        <v>7686237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7550</v>
      </c>
      <c r="I241" s="1">
        <v>0</v>
      </c>
      <c r="J241" s="3">
        <v>2075057</v>
      </c>
      <c r="K241" s="3">
        <v>2067507</v>
      </c>
      <c r="L241" s="3">
        <v>2067507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1155223</v>
      </c>
      <c r="T241" s="3">
        <v>1155223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206247</v>
      </c>
      <c r="Z241" s="3">
        <v>206247</v>
      </c>
      <c r="AA241" s="4">
        <v>206247</v>
      </c>
      <c r="AB241" s="4">
        <v>206247</v>
      </c>
      <c r="AC241" s="4">
        <v>206247</v>
      </c>
      <c r="AD241" s="4">
        <v>206248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1036271</v>
      </c>
      <c r="AJ241" s="4">
        <v>1242518</v>
      </c>
      <c r="AK241" s="4">
        <v>1448765</v>
      </c>
      <c r="AL241" s="4">
        <v>1655012</v>
      </c>
      <c r="AM241" s="4">
        <v>1861259</v>
      </c>
      <c r="AN241" s="4">
        <v>2067507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8074</v>
      </c>
      <c r="I242" s="3">
        <v>0</v>
      </c>
      <c r="J242" s="3">
        <v>2389192</v>
      </c>
      <c r="K242" s="3">
        <v>2381118</v>
      </c>
      <c r="L242" s="3">
        <v>2381118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1443467</v>
      </c>
      <c r="T242" s="3">
        <v>1443467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237574</v>
      </c>
      <c r="Z242" s="3">
        <v>237574</v>
      </c>
      <c r="AA242" s="4">
        <v>237574</v>
      </c>
      <c r="AB242" s="4">
        <v>237574</v>
      </c>
      <c r="AC242" s="4">
        <v>237574</v>
      </c>
      <c r="AD242" s="4">
        <v>237572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1193250</v>
      </c>
      <c r="AJ242" s="4">
        <v>1430824</v>
      </c>
      <c r="AK242" s="4">
        <v>1668398</v>
      </c>
      <c r="AL242" s="4">
        <v>1905972</v>
      </c>
      <c r="AM242" s="4">
        <v>2143546</v>
      </c>
      <c r="AN242" s="4">
        <v>2381118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17984</v>
      </c>
      <c r="I243" s="1">
        <v>0</v>
      </c>
      <c r="J243" s="3">
        <v>6584450</v>
      </c>
      <c r="K243" s="3">
        <v>6566466</v>
      </c>
      <c r="L243" s="3">
        <v>6566466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4633424</v>
      </c>
      <c r="T243" s="3">
        <v>4633424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655448</v>
      </c>
      <c r="Z243" s="3">
        <v>655448</v>
      </c>
      <c r="AA243" s="4">
        <v>655448</v>
      </c>
      <c r="AB243" s="4">
        <v>655448</v>
      </c>
      <c r="AC243" s="4">
        <v>655448</v>
      </c>
      <c r="AD243" s="4">
        <v>655446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3289228</v>
      </c>
      <c r="AJ243" s="4">
        <v>3944676</v>
      </c>
      <c r="AK243" s="4">
        <v>4600124</v>
      </c>
      <c r="AL243" s="4">
        <v>5255572</v>
      </c>
      <c r="AM243" s="4">
        <v>5911020</v>
      </c>
      <c r="AN243" s="4">
        <v>6566466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22976</v>
      </c>
      <c r="I244" s="1">
        <v>0</v>
      </c>
      <c r="J244" s="3">
        <v>7934971</v>
      </c>
      <c r="K244" s="3">
        <v>7911995</v>
      </c>
      <c r="L244" s="3">
        <v>7911995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6314003</v>
      </c>
      <c r="T244" s="3">
        <v>6314003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789668</v>
      </c>
      <c r="Z244" s="3">
        <v>789668</v>
      </c>
      <c r="AA244" s="4">
        <v>789668</v>
      </c>
      <c r="AB244" s="4">
        <v>789668</v>
      </c>
      <c r="AC244" s="4">
        <v>789668</v>
      </c>
      <c r="AD244" s="4">
        <v>789667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3963656</v>
      </c>
      <c r="AJ244" s="4">
        <v>4753324</v>
      </c>
      <c r="AK244" s="4">
        <v>5542992</v>
      </c>
      <c r="AL244" s="4">
        <v>6332660</v>
      </c>
      <c r="AM244" s="4">
        <v>7122328</v>
      </c>
      <c r="AN244" s="4">
        <v>7911995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9189</v>
      </c>
      <c r="I245" s="1">
        <v>0</v>
      </c>
      <c r="J245" s="3">
        <v>3189401</v>
      </c>
      <c r="K245" s="3">
        <v>3180212</v>
      </c>
      <c r="L245" s="3">
        <v>3180212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2300342</v>
      </c>
      <c r="T245" s="3">
        <v>2300342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317409</v>
      </c>
      <c r="Z245" s="3">
        <v>317409</v>
      </c>
      <c r="AA245" s="4">
        <v>317409</v>
      </c>
      <c r="AB245" s="4">
        <v>317409</v>
      </c>
      <c r="AC245" s="4">
        <v>317409</v>
      </c>
      <c r="AD245" s="4">
        <v>317407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1593169</v>
      </c>
      <c r="AJ245" s="4">
        <v>1910578</v>
      </c>
      <c r="AK245" s="4">
        <v>2227987</v>
      </c>
      <c r="AL245" s="4">
        <v>2545396</v>
      </c>
      <c r="AM245" s="4">
        <v>2862805</v>
      </c>
      <c r="AN245" s="4">
        <v>3180212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4218</v>
      </c>
      <c r="I246" s="3">
        <v>0</v>
      </c>
      <c r="J246" s="3">
        <v>1457422</v>
      </c>
      <c r="K246" s="3">
        <v>1453204</v>
      </c>
      <c r="L246" s="3">
        <v>1453204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1015723</v>
      </c>
      <c r="T246" s="3">
        <v>1015723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145039</v>
      </c>
      <c r="Z246" s="3">
        <v>145039</v>
      </c>
      <c r="AA246" s="4">
        <v>145040</v>
      </c>
      <c r="AB246" s="4">
        <v>145040</v>
      </c>
      <c r="AC246" s="4">
        <v>145040</v>
      </c>
      <c r="AD246" s="4">
        <v>145038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728007</v>
      </c>
      <c r="AJ246" s="4">
        <v>873046</v>
      </c>
      <c r="AK246" s="4">
        <v>1018086</v>
      </c>
      <c r="AL246" s="4">
        <v>1163126</v>
      </c>
      <c r="AM246" s="4">
        <v>1308166</v>
      </c>
      <c r="AN246" s="4">
        <v>1453204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13962</v>
      </c>
      <c r="I247" s="1">
        <v>0</v>
      </c>
      <c r="J247" s="3">
        <v>4036371</v>
      </c>
      <c r="K247" s="3">
        <v>4022409</v>
      </c>
      <c r="L247" s="3">
        <v>4022409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2998849</v>
      </c>
      <c r="T247" s="3">
        <v>2998849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401310</v>
      </c>
      <c r="Z247" s="3">
        <v>401310</v>
      </c>
      <c r="AA247" s="4">
        <v>401310</v>
      </c>
      <c r="AB247" s="4">
        <v>401310</v>
      </c>
      <c r="AC247" s="4">
        <v>401310</v>
      </c>
      <c r="AD247" s="4">
        <v>401311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2015858</v>
      </c>
      <c r="AJ247" s="4">
        <v>2417168</v>
      </c>
      <c r="AK247" s="4">
        <v>2818478</v>
      </c>
      <c r="AL247" s="4">
        <v>3219788</v>
      </c>
      <c r="AM247" s="4">
        <v>3621098</v>
      </c>
      <c r="AN247" s="4">
        <v>4022409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23176</v>
      </c>
      <c r="I248" s="3">
        <v>0</v>
      </c>
      <c r="J248" s="3">
        <v>1968215</v>
      </c>
      <c r="K248" s="3">
        <v>1945039</v>
      </c>
      <c r="L248" s="3">
        <v>1945039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191825</v>
      </c>
      <c r="T248" s="3">
        <v>191825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192959</v>
      </c>
      <c r="Z248" s="3">
        <v>192959</v>
      </c>
      <c r="AA248" s="4">
        <v>192958</v>
      </c>
      <c r="AB248" s="4">
        <v>192958</v>
      </c>
      <c r="AC248" s="4">
        <v>192958</v>
      </c>
      <c r="AD248" s="4">
        <v>192959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980247</v>
      </c>
      <c r="AJ248" s="4">
        <v>1173206</v>
      </c>
      <c r="AK248" s="4">
        <v>1366164</v>
      </c>
      <c r="AL248" s="4">
        <v>1559122</v>
      </c>
      <c r="AM248" s="4">
        <v>1752080</v>
      </c>
      <c r="AN248" s="4">
        <v>1945039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8004</v>
      </c>
      <c r="I249" s="1">
        <v>0</v>
      </c>
      <c r="J249" s="3">
        <v>2377693</v>
      </c>
      <c r="K249" s="3">
        <v>2369689</v>
      </c>
      <c r="L249" s="3">
        <v>2369689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1686593</v>
      </c>
      <c r="T249" s="3">
        <v>1686593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236436</v>
      </c>
      <c r="Z249" s="3">
        <v>236436</v>
      </c>
      <c r="AA249" s="4">
        <v>236435</v>
      </c>
      <c r="AB249" s="4">
        <v>236435</v>
      </c>
      <c r="AC249" s="4">
        <v>236435</v>
      </c>
      <c r="AD249" s="4">
        <v>236436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1187512</v>
      </c>
      <c r="AJ249" s="4">
        <v>1423948</v>
      </c>
      <c r="AK249" s="4">
        <v>1660383</v>
      </c>
      <c r="AL249" s="4">
        <v>1896818</v>
      </c>
      <c r="AM249" s="4">
        <v>2133253</v>
      </c>
      <c r="AN249" s="4">
        <v>2369689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5270</v>
      </c>
      <c r="I250" s="1">
        <v>0</v>
      </c>
      <c r="J250" s="3">
        <v>1434576</v>
      </c>
      <c r="K250" s="3">
        <v>1429306</v>
      </c>
      <c r="L250" s="3">
        <v>1429306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960066</v>
      </c>
      <c r="T250" s="3">
        <v>960066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142579</v>
      </c>
      <c r="Z250" s="3">
        <v>142579</v>
      </c>
      <c r="AA250" s="4">
        <v>142579</v>
      </c>
      <c r="AB250" s="4">
        <v>142579</v>
      </c>
      <c r="AC250" s="4">
        <v>142579</v>
      </c>
      <c r="AD250" s="4">
        <v>142579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716411</v>
      </c>
      <c r="AJ250" s="4">
        <v>858990</v>
      </c>
      <c r="AK250" s="4">
        <v>1001569</v>
      </c>
      <c r="AL250" s="4">
        <v>1144148</v>
      </c>
      <c r="AM250" s="4">
        <v>1286727</v>
      </c>
      <c r="AN250" s="4">
        <v>1429306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32382</v>
      </c>
      <c r="I251" s="1">
        <v>0</v>
      </c>
      <c r="J251" s="3">
        <v>9011015</v>
      </c>
      <c r="K251" s="3">
        <v>8978633</v>
      </c>
      <c r="L251" s="3">
        <v>8978633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6797913</v>
      </c>
      <c r="T251" s="3">
        <v>6797913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895704</v>
      </c>
      <c r="Z251" s="3">
        <v>895704</v>
      </c>
      <c r="AA251" s="4">
        <v>895704</v>
      </c>
      <c r="AB251" s="4">
        <v>895704</v>
      </c>
      <c r="AC251" s="4">
        <v>895704</v>
      </c>
      <c r="AD251" s="4">
        <v>895705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4500112</v>
      </c>
      <c r="AJ251" s="4">
        <v>5395816</v>
      </c>
      <c r="AK251" s="4">
        <v>6291520</v>
      </c>
      <c r="AL251" s="4">
        <v>7187224</v>
      </c>
      <c r="AM251" s="4">
        <v>8082928</v>
      </c>
      <c r="AN251" s="4">
        <v>8978633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5062</v>
      </c>
      <c r="I252" s="3">
        <v>0</v>
      </c>
      <c r="J252" s="3">
        <v>1901502</v>
      </c>
      <c r="K252" s="3">
        <v>1896440</v>
      </c>
      <c r="L252" s="3">
        <v>1896440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1234731</v>
      </c>
      <c r="T252" s="3">
        <v>1234731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189307</v>
      </c>
      <c r="Z252" s="3">
        <v>189307</v>
      </c>
      <c r="AA252" s="4">
        <v>189307</v>
      </c>
      <c r="AB252" s="4">
        <v>189307</v>
      </c>
      <c r="AC252" s="4">
        <v>189307</v>
      </c>
      <c r="AD252" s="4">
        <v>189305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949907</v>
      </c>
      <c r="AJ252" s="4">
        <v>1139214</v>
      </c>
      <c r="AK252" s="4">
        <v>1328521</v>
      </c>
      <c r="AL252" s="4">
        <v>1517828</v>
      </c>
      <c r="AM252" s="4">
        <v>1707135</v>
      </c>
      <c r="AN252" s="4">
        <v>1896440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17070</v>
      </c>
      <c r="I253" s="1">
        <v>0</v>
      </c>
      <c r="J253" s="3">
        <v>5236256</v>
      </c>
      <c r="K253" s="3">
        <v>5219186</v>
      </c>
      <c r="L253" s="3">
        <v>5219186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3846763</v>
      </c>
      <c r="T253" s="3">
        <v>3846763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520780</v>
      </c>
      <c r="Z253" s="3">
        <v>520780</v>
      </c>
      <c r="AA253" s="4">
        <v>520781</v>
      </c>
      <c r="AB253" s="4">
        <v>520781</v>
      </c>
      <c r="AC253" s="4">
        <v>520781</v>
      </c>
      <c r="AD253" s="4">
        <v>520779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2615284</v>
      </c>
      <c r="AJ253" s="4">
        <v>3136064</v>
      </c>
      <c r="AK253" s="4">
        <v>3656845</v>
      </c>
      <c r="AL253" s="4">
        <v>4177626</v>
      </c>
      <c r="AM253" s="4">
        <v>4698407</v>
      </c>
      <c r="AN253" s="4">
        <v>5219186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26024</v>
      </c>
      <c r="I254" s="1">
        <v>0</v>
      </c>
      <c r="J254" s="3">
        <v>9801176</v>
      </c>
      <c r="K254" s="3">
        <v>9775152</v>
      </c>
      <c r="L254" s="3">
        <v>9775152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7631680</v>
      </c>
      <c r="T254" s="3">
        <v>7631680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975780</v>
      </c>
      <c r="Z254" s="3">
        <v>975780</v>
      </c>
      <c r="AA254" s="4">
        <v>975780</v>
      </c>
      <c r="AB254" s="4">
        <v>975780</v>
      </c>
      <c r="AC254" s="4">
        <v>975780</v>
      </c>
      <c r="AD254" s="4">
        <v>975780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4896252</v>
      </c>
      <c r="AJ254" s="4">
        <v>5872032</v>
      </c>
      <c r="AK254" s="4">
        <v>6847812</v>
      </c>
      <c r="AL254" s="4">
        <v>7823592</v>
      </c>
      <c r="AM254" s="4">
        <v>8799372</v>
      </c>
      <c r="AN254" s="4">
        <v>9775152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24173</v>
      </c>
      <c r="I255" s="1">
        <v>0</v>
      </c>
      <c r="J255" s="3">
        <v>8494037</v>
      </c>
      <c r="K255" s="3">
        <v>8469864</v>
      </c>
      <c r="L255" s="3">
        <v>8469864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6640124</v>
      </c>
      <c r="T255" s="3">
        <v>6640124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845375</v>
      </c>
      <c r="Z255" s="3">
        <v>845375</v>
      </c>
      <c r="AA255" s="4">
        <v>845375</v>
      </c>
      <c r="AB255" s="4">
        <v>845375</v>
      </c>
      <c r="AC255" s="4">
        <v>845375</v>
      </c>
      <c r="AD255" s="4">
        <v>845373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4242991</v>
      </c>
      <c r="AJ255" s="4">
        <v>5088366</v>
      </c>
      <c r="AK255" s="4">
        <v>5933741</v>
      </c>
      <c r="AL255" s="4">
        <v>6779116</v>
      </c>
      <c r="AM255" s="4">
        <v>7624491</v>
      </c>
      <c r="AN255" s="4">
        <v>8469864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15262</v>
      </c>
      <c r="I256" s="1">
        <v>0</v>
      </c>
      <c r="J256" s="3">
        <v>5210602</v>
      </c>
      <c r="K256" s="3">
        <v>5195340</v>
      </c>
      <c r="L256" s="3">
        <v>5195340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3854469</v>
      </c>
      <c r="T256" s="3">
        <v>3854469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518517</v>
      </c>
      <c r="Z256" s="3">
        <v>518517</v>
      </c>
      <c r="AA256" s="4">
        <v>518517</v>
      </c>
      <c r="AB256" s="4">
        <v>518517</v>
      </c>
      <c r="AC256" s="4">
        <v>518517</v>
      </c>
      <c r="AD256" s="4">
        <v>518515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2602757</v>
      </c>
      <c r="AJ256" s="4">
        <v>3121274</v>
      </c>
      <c r="AK256" s="4">
        <v>3639791</v>
      </c>
      <c r="AL256" s="4">
        <v>4158308</v>
      </c>
      <c r="AM256" s="4">
        <v>4676825</v>
      </c>
      <c r="AN256" s="4">
        <v>5195340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8373</v>
      </c>
      <c r="I257" s="1">
        <v>0</v>
      </c>
      <c r="J257" s="3">
        <v>2783575</v>
      </c>
      <c r="K257" s="3">
        <v>2775202</v>
      </c>
      <c r="L257" s="3">
        <v>2775202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2013361</v>
      </c>
      <c r="T257" s="3">
        <v>2013361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276962</v>
      </c>
      <c r="Z257" s="3">
        <v>276962</v>
      </c>
      <c r="AA257" s="4">
        <v>276962</v>
      </c>
      <c r="AB257" s="4">
        <v>276962</v>
      </c>
      <c r="AC257" s="4">
        <v>276962</v>
      </c>
      <c r="AD257" s="4">
        <v>276960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1390394</v>
      </c>
      <c r="AJ257" s="4">
        <v>1667356</v>
      </c>
      <c r="AK257" s="4">
        <v>1944318</v>
      </c>
      <c r="AL257" s="4">
        <v>2221280</v>
      </c>
      <c r="AM257" s="4">
        <v>2498242</v>
      </c>
      <c r="AN257" s="4">
        <v>2775202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12747</v>
      </c>
      <c r="I258" s="1">
        <v>0</v>
      </c>
      <c r="J258" s="3">
        <v>4626575</v>
      </c>
      <c r="K258" s="3">
        <v>4613828</v>
      </c>
      <c r="L258" s="3">
        <v>4613828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3622974</v>
      </c>
      <c r="T258" s="3">
        <v>3622974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460533</v>
      </c>
      <c r="Z258" s="3">
        <v>460533</v>
      </c>
      <c r="AA258" s="4">
        <v>460533</v>
      </c>
      <c r="AB258" s="4">
        <v>460533</v>
      </c>
      <c r="AC258" s="4">
        <v>460533</v>
      </c>
      <c r="AD258" s="4">
        <v>460531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2311165</v>
      </c>
      <c r="AJ258" s="4">
        <v>2771698</v>
      </c>
      <c r="AK258" s="4">
        <v>3232231</v>
      </c>
      <c r="AL258" s="4">
        <v>3692764</v>
      </c>
      <c r="AM258" s="4">
        <v>4153297</v>
      </c>
      <c r="AN258" s="4">
        <v>4613828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35070</v>
      </c>
      <c r="I259" s="1">
        <v>0</v>
      </c>
      <c r="J259" s="3">
        <v>14093348</v>
      </c>
      <c r="K259" s="3">
        <v>14058278</v>
      </c>
      <c r="L259" s="3">
        <v>14058278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10680131</v>
      </c>
      <c r="T259" s="3">
        <v>10680131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1403490</v>
      </c>
      <c r="Z259" s="3">
        <v>1403490</v>
      </c>
      <c r="AA259" s="4">
        <v>1403490</v>
      </c>
      <c r="AB259" s="4">
        <v>1403490</v>
      </c>
      <c r="AC259" s="4">
        <v>1403490</v>
      </c>
      <c r="AD259" s="4">
        <v>1403488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7040830</v>
      </c>
      <c r="AJ259" s="4">
        <v>8444320</v>
      </c>
      <c r="AK259" s="4">
        <v>9847810</v>
      </c>
      <c r="AL259" s="4">
        <v>11251300</v>
      </c>
      <c r="AM259" s="4">
        <v>12654790</v>
      </c>
      <c r="AN259" s="4">
        <v>14058278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330227</v>
      </c>
      <c r="I260" s="3">
        <v>0</v>
      </c>
      <c r="J260" s="3">
        <v>144199256</v>
      </c>
      <c r="K260" s="3">
        <v>143869029</v>
      </c>
      <c r="L260" s="3">
        <v>143869029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120922134</v>
      </c>
      <c r="T260" s="3">
        <v>120922134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14364888</v>
      </c>
      <c r="Z260" s="3">
        <v>14364888</v>
      </c>
      <c r="AA260" s="4">
        <v>14364887</v>
      </c>
      <c r="AB260" s="4">
        <v>14364887</v>
      </c>
      <c r="AC260" s="4">
        <v>14364887</v>
      </c>
      <c r="AD260" s="4">
        <v>14364888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72044592</v>
      </c>
      <c r="AJ260" s="4">
        <v>86409480</v>
      </c>
      <c r="AK260" s="4">
        <v>100774367</v>
      </c>
      <c r="AL260" s="4">
        <v>115139254</v>
      </c>
      <c r="AM260" s="4">
        <v>129504141</v>
      </c>
      <c r="AN260" s="4">
        <v>143869029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9634</v>
      </c>
      <c r="I261" s="1">
        <v>0</v>
      </c>
      <c r="J261" s="3">
        <v>2997499</v>
      </c>
      <c r="K261" s="3">
        <v>2987865</v>
      </c>
      <c r="L261" s="3">
        <v>2987865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2110811</v>
      </c>
      <c r="T261" s="3">
        <v>2110811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298144</v>
      </c>
      <c r="Z261" s="3">
        <v>298144</v>
      </c>
      <c r="AA261" s="4">
        <v>298144</v>
      </c>
      <c r="AB261" s="4">
        <v>298144</v>
      </c>
      <c r="AC261" s="4">
        <v>298144</v>
      </c>
      <c r="AD261" s="4">
        <v>298145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1497144</v>
      </c>
      <c r="AJ261" s="4">
        <v>1795288</v>
      </c>
      <c r="AK261" s="4">
        <v>2093432</v>
      </c>
      <c r="AL261" s="4">
        <v>2391576</v>
      </c>
      <c r="AM261" s="4">
        <v>2689720</v>
      </c>
      <c r="AN261" s="4">
        <v>2987865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20255</v>
      </c>
      <c r="I262" s="1">
        <v>0</v>
      </c>
      <c r="J262" s="3">
        <v>5708196</v>
      </c>
      <c r="K262" s="3">
        <v>5687941</v>
      </c>
      <c r="L262" s="3">
        <v>5687941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4095196</v>
      </c>
      <c r="T262" s="3">
        <v>4095196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567444</v>
      </c>
      <c r="Z262" s="3">
        <v>567444</v>
      </c>
      <c r="AA262" s="4">
        <v>567443</v>
      </c>
      <c r="AB262" s="4">
        <v>567443</v>
      </c>
      <c r="AC262" s="4">
        <v>567443</v>
      </c>
      <c r="AD262" s="4">
        <v>567444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2850724</v>
      </c>
      <c r="AJ262" s="4">
        <v>3418168</v>
      </c>
      <c r="AK262" s="4">
        <v>3985611</v>
      </c>
      <c r="AL262" s="4">
        <v>4553054</v>
      </c>
      <c r="AM262" s="4">
        <v>5120497</v>
      </c>
      <c r="AN262" s="4">
        <v>5687941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32555</v>
      </c>
      <c r="I263" s="3">
        <v>0</v>
      </c>
      <c r="J263" s="3">
        <v>10391860</v>
      </c>
      <c r="K263" s="3">
        <v>10359305</v>
      </c>
      <c r="L263" s="3">
        <v>10359305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8166501</v>
      </c>
      <c r="T263" s="3">
        <v>8166501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1033760</v>
      </c>
      <c r="Z263" s="3">
        <v>1033760</v>
      </c>
      <c r="AA263" s="4">
        <v>1033760</v>
      </c>
      <c r="AB263" s="4">
        <v>1033760</v>
      </c>
      <c r="AC263" s="4">
        <v>1033760</v>
      </c>
      <c r="AD263" s="4">
        <v>1033761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5190504</v>
      </c>
      <c r="AJ263" s="4">
        <v>6224264</v>
      </c>
      <c r="AK263" s="4">
        <v>7258024</v>
      </c>
      <c r="AL263" s="4">
        <v>8291784</v>
      </c>
      <c r="AM263" s="4">
        <v>9325544</v>
      </c>
      <c r="AN263" s="4">
        <v>10359305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11148</v>
      </c>
      <c r="I264" s="1">
        <v>0</v>
      </c>
      <c r="J264" s="3">
        <v>4077003</v>
      </c>
      <c r="K264" s="3">
        <v>4065855</v>
      </c>
      <c r="L264" s="3">
        <v>4065855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3175149</v>
      </c>
      <c r="T264" s="3">
        <v>3175149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405843</v>
      </c>
      <c r="Z264" s="3">
        <v>405843</v>
      </c>
      <c r="AA264" s="4">
        <v>405842</v>
      </c>
      <c r="AB264" s="4">
        <v>405842</v>
      </c>
      <c r="AC264" s="4">
        <v>405842</v>
      </c>
      <c r="AD264" s="4">
        <v>405843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2036643</v>
      </c>
      <c r="AJ264" s="4">
        <v>2442486</v>
      </c>
      <c r="AK264" s="4">
        <v>2848328</v>
      </c>
      <c r="AL264" s="4">
        <v>3254170</v>
      </c>
      <c r="AM264" s="4">
        <v>3660012</v>
      </c>
      <c r="AN264" s="4">
        <v>4065855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13900</v>
      </c>
      <c r="I265" s="1">
        <v>0</v>
      </c>
      <c r="J265" s="3">
        <v>4229987</v>
      </c>
      <c r="K265" s="3">
        <v>4216087</v>
      </c>
      <c r="L265" s="3">
        <v>4216087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3096554</v>
      </c>
      <c r="T265" s="3">
        <v>3096554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420682</v>
      </c>
      <c r="Z265" s="3">
        <v>420682</v>
      </c>
      <c r="AA265" s="4">
        <v>420682</v>
      </c>
      <c r="AB265" s="4">
        <v>420682</v>
      </c>
      <c r="AC265" s="4">
        <v>420682</v>
      </c>
      <c r="AD265" s="4">
        <v>420681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2112678</v>
      </c>
      <c r="AJ265" s="4">
        <v>2533360</v>
      </c>
      <c r="AK265" s="4">
        <v>2954042</v>
      </c>
      <c r="AL265" s="4">
        <v>3374724</v>
      </c>
      <c r="AM265" s="4">
        <v>3795406</v>
      </c>
      <c r="AN265" s="4">
        <v>4216087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25199</v>
      </c>
      <c r="I266" s="3">
        <v>0</v>
      </c>
      <c r="J266" s="3">
        <v>7531152</v>
      </c>
      <c r="K266" s="3">
        <v>7505953</v>
      </c>
      <c r="L266" s="3">
        <v>7505953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5267590</v>
      </c>
      <c r="T266" s="3">
        <v>5267590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748916</v>
      </c>
      <c r="Z266" s="3">
        <v>748916</v>
      </c>
      <c r="AA266" s="4">
        <v>748915</v>
      </c>
      <c r="AB266" s="4">
        <v>748915</v>
      </c>
      <c r="AC266" s="4">
        <v>748915</v>
      </c>
      <c r="AD266" s="4">
        <v>748916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3761376</v>
      </c>
      <c r="AJ266" s="4">
        <v>4510292</v>
      </c>
      <c r="AK266" s="4">
        <v>5259207</v>
      </c>
      <c r="AL266" s="4">
        <v>6008122</v>
      </c>
      <c r="AM266" s="4">
        <v>6757037</v>
      </c>
      <c r="AN266" s="4">
        <v>7505953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4294</v>
      </c>
      <c r="I267" s="1">
        <v>0</v>
      </c>
      <c r="J267" s="3">
        <v>1398433</v>
      </c>
      <c r="K267" s="3">
        <v>1394139</v>
      </c>
      <c r="L267" s="3">
        <v>1394139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1002879</v>
      </c>
      <c r="T267" s="3">
        <v>1002879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139128</v>
      </c>
      <c r="Z267" s="3">
        <v>139128</v>
      </c>
      <c r="AA267" s="4">
        <v>139128</v>
      </c>
      <c r="AB267" s="4">
        <v>139128</v>
      </c>
      <c r="AC267" s="4">
        <v>139128</v>
      </c>
      <c r="AD267" s="4">
        <v>139127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698500</v>
      </c>
      <c r="AJ267" s="4">
        <v>837628</v>
      </c>
      <c r="AK267" s="4">
        <v>976756</v>
      </c>
      <c r="AL267" s="4">
        <v>1115884</v>
      </c>
      <c r="AM267" s="4">
        <v>1255012</v>
      </c>
      <c r="AN267" s="4">
        <v>1394139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31134</v>
      </c>
      <c r="I268" s="3">
        <v>306941</v>
      </c>
      <c r="J268" s="3">
        <v>12737907</v>
      </c>
      <c r="K268" s="3">
        <v>12706773</v>
      </c>
      <c r="L268" s="3">
        <v>12399832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10476626</v>
      </c>
      <c r="T268" s="3">
        <v>10169685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1268602</v>
      </c>
      <c r="Z268" s="3">
        <v>1268602</v>
      </c>
      <c r="AA268" s="4">
        <v>1191866</v>
      </c>
      <c r="AB268" s="4">
        <v>1191866</v>
      </c>
      <c r="AC268" s="4">
        <v>1191866</v>
      </c>
      <c r="AD268" s="4">
        <v>1191866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6363766</v>
      </c>
      <c r="AJ268" s="4">
        <v>7632368</v>
      </c>
      <c r="AK268" s="4">
        <v>8824234</v>
      </c>
      <c r="AL268" s="4">
        <v>10016100</v>
      </c>
      <c r="AM268" s="4">
        <v>11207966</v>
      </c>
      <c r="AN268" s="4">
        <v>12399832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12286</v>
      </c>
      <c r="I269" s="1">
        <v>0</v>
      </c>
      <c r="J269" s="3">
        <v>4615943</v>
      </c>
      <c r="K269" s="3">
        <v>4603657</v>
      </c>
      <c r="L269" s="3">
        <v>4603657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3445742</v>
      </c>
      <c r="T269" s="3">
        <v>3445742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459547</v>
      </c>
      <c r="Z269" s="3">
        <v>459547</v>
      </c>
      <c r="AA269" s="4">
        <v>459547</v>
      </c>
      <c r="AB269" s="4">
        <v>459547</v>
      </c>
      <c r="AC269" s="4">
        <v>459547</v>
      </c>
      <c r="AD269" s="4">
        <v>459546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2305923</v>
      </c>
      <c r="AJ269" s="4">
        <v>2765470</v>
      </c>
      <c r="AK269" s="4">
        <v>3225017</v>
      </c>
      <c r="AL269" s="4">
        <v>3684564</v>
      </c>
      <c r="AM269" s="4">
        <v>4144111</v>
      </c>
      <c r="AN269" s="4">
        <v>4603657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166198</v>
      </c>
      <c r="I270" s="3">
        <v>0</v>
      </c>
      <c r="J270" s="3">
        <v>61163967</v>
      </c>
      <c r="K270" s="3">
        <v>60997769</v>
      </c>
      <c r="L270" s="3">
        <v>60997769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50504423</v>
      </c>
      <c r="T270" s="3">
        <v>50504423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6088697</v>
      </c>
      <c r="Z270" s="3">
        <v>6088697</v>
      </c>
      <c r="AA270" s="4">
        <v>6088697</v>
      </c>
      <c r="AB270" s="4">
        <v>6088697</v>
      </c>
      <c r="AC270" s="4">
        <v>6088697</v>
      </c>
      <c r="AD270" s="4">
        <v>6088696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30554285</v>
      </c>
      <c r="AJ270" s="4">
        <v>36642982</v>
      </c>
      <c r="AK270" s="4">
        <v>42731679</v>
      </c>
      <c r="AL270" s="4">
        <v>48820376</v>
      </c>
      <c r="AM270" s="4">
        <v>54909073</v>
      </c>
      <c r="AN270" s="4">
        <v>60997769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44401</v>
      </c>
      <c r="I271" s="1">
        <v>0</v>
      </c>
      <c r="J271" s="3">
        <v>16794998</v>
      </c>
      <c r="K271" s="3">
        <v>16750597</v>
      </c>
      <c r="L271" s="3">
        <v>16750597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13354542</v>
      </c>
      <c r="T271" s="3">
        <v>13354542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1672100</v>
      </c>
      <c r="Z271" s="3">
        <v>1672100</v>
      </c>
      <c r="AA271" s="4">
        <v>1672099</v>
      </c>
      <c r="AB271" s="4">
        <v>1672099</v>
      </c>
      <c r="AC271" s="4">
        <v>1672099</v>
      </c>
      <c r="AD271" s="4">
        <v>1672100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8390100</v>
      </c>
      <c r="AJ271" s="4">
        <v>10062200</v>
      </c>
      <c r="AK271" s="4">
        <v>11734299</v>
      </c>
      <c r="AL271" s="4">
        <v>13406398</v>
      </c>
      <c r="AM271" s="4">
        <v>15078497</v>
      </c>
      <c r="AN271" s="4">
        <v>16750597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26220</v>
      </c>
      <c r="I272" s="1">
        <v>0</v>
      </c>
      <c r="J272" s="3">
        <v>2003325</v>
      </c>
      <c r="K272" s="3">
        <v>1977105</v>
      </c>
      <c r="L272" s="3">
        <v>1977105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107728</v>
      </c>
      <c r="T272" s="3">
        <v>107728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195962</v>
      </c>
      <c r="Z272" s="3">
        <v>195962</v>
      </c>
      <c r="AA272" s="4">
        <v>195962</v>
      </c>
      <c r="AB272" s="4">
        <v>195962</v>
      </c>
      <c r="AC272" s="4">
        <v>195962</v>
      </c>
      <c r="AD272" s="4">
        <v>195963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997294</v>
      </c>
      <c r="AJ272" s="4">
        <v>1193256</v>
      </c>
      <c r="AK272" s="4">
        <v>1389218</v>
      </c>
      <c r="AL272" s="4">
        <v>1585180</v>
      </c>
      <c r="AM272" s="4">
        <v>1781142</v>
      </c>
      <c r="AN272" s="4">
        <v>1977105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9212</v>
      </c>
      <c r="I273" s="1">
        <v>0</v>
      </c>
      <c r="J273" s="3">
        <v>3489683</v>
      </c>
      <c r="K273" s="3">
        <v>3480471</v>
      </c>
      <c r="L273" s="3">
        <v>3480471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2508105</v>
      </c>
      <c r="T273" s="3">
        <v>2508105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347433</v>
      </c>
      <c r="Z273" s="3">
        <v>347433</v>
      </c>
      <c r="AA273" s="4">
        <v>347433</v>
      </c>
      <c r="AB273" s="4">
        <v>347433</v>
      </c>
      <c r="AC273" s="4">
        <v>347433</v>
      </c>
      <c r="AD273" s="4">
        <v>347434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1743305</v>
      </c>
      <c r="AJ273" s="4">
        <v>2090738</v>
      </c>
      <c r="AK273" s="4">
        <v>2438171</v>
      </c>
      <c r="AL273" s="4">
        <v>2785604</v>
      </c>
      <c r="AM273" s="4">
        <v>3133037</v>
      </c>
      <c r="AN273" s="4">
        <v>3480471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4517</v>
      </c>
      <c r="I274" s="1">
        <v>0</v>
      </c>
      <c r="J274" s="3">
        <v>1851318</v>
      </c>
      <c r="K274" s="3">
        <v>1846801</v>
      </c>
      <c r="L274" s="3">
        <v>1846801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1356600</v>
      </c>
      <c r="T274" s="3">
        <v>1356600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184379</v>
      </c>
      <c r="Z274" s="3">
        <v>184379</v>
      </c>
      <c r="AA274" s="4">
        <v>184379</v>
      </c>
      <c r="AB274" s="4">
        <v>184379</v>
      </c>
      <c r="AC274" s="4">
        <v>184379</v>
      </c>
      <c r="AD274" s="4">
        <v>184378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924907</v>
      </c>
      <c r="AJ274" s="4">
        <v>1109286</v>
      </c>
      <c r="AK274" s="4">
        <v>1293665</v>
      </c>
      <c r="AL274" s="4">
        <v>1478044</v>
      </c>
      <c r="AM274" s="4">
        <v>1662423</v>
      </c>
      <c r="AN274" s="4">
        <v>1846801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12313</v>
      </c>
      <c r="I275" s="3">
        <v>0</v>
      </c>
      <c r="J275" s="3">
        <v>4347294</v>
      </c>
      <c r="K275" s="3">
        <v>4334981</v>
      </c>
      <c r="L275" s="3">
        <v>4334981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3336082</v>
      </c>
      <c r="T275" s="3">
        <v>3336082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432678</v>
      </c>
      <c r="Z275" s="3">
        <v>432678</v>
      </c>
      <c r="AA275" s="4">
        <v>432677</v>
      </c>
      <c r="AB275" s="4">
        <v>432677</v>
      </c>
      <c r="AC275" s="4">
        <v>432677</v>
      </c>
      <c r="AD275" s="4">
        <v>432678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2171594</v>
      </c>
      <c r="AJ275" s="4">
        <v>2604272</v>
      </c>
      <c r="AK275" s="4">
        <v>3036949</v>
      </c>
      <c r="AL275" s="4">
        <v>3469626</v>
      </c>
      <c r="AM275" s="4">
        <v>3902303</v>
      </c>
      <c r="AN275" s="4">
        <v>4334981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60700</v>
      </c>
      <c r="I276" s="1">
        <v>0</v>
      </c>
      <c r="J276" s="3">
        <v>26877668</v>
      </c>
      <c r="K276" s="3">
        <v>26816968</v>
      </c>
      <c r="L276" s="3">
        <v>26816968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22336651</v>
      </c>
      <c r="T276" s="3">
        <v>22336651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2677650</v>
      </c>
      <c r="Z276" s="3">
        <v>2677650</v>
      </c>
      <c r="AA276" s="4">
        <v>2677650</v>
      </c>
      <c r="AB276" s="4">
        <v>2677650</v>
      </c>
      <c r="AC276" s="4">
        <v>2677650</v>
      </c>
      <c r="AD276" s="4">
        <v>2677650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13428718</v>
      </c>
      <c r="AJ276" s="4">
        <v>16106368</v>
      </c>
      <c r="AK276" s="4">
        <v>18784018</v>
      </c>
      <c r="AL276" s="4">
        <v>21461668</v>
      </c>
      <c r="AM276" s="4">
        <v>24139318</v>
      </c>
      <c r="AN276" s="4">
        <v>26816968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3126</v>
      </c>
      <c r="I277" s="3">
        <v>0</v>
      </c>
      <c r="J277" s="3">
        <v>1085766</v>
      </c>
      <c r="K277" s="3">
        <v>1082640</v>
      </c>
      <c r="L277" s="3">
        <v>1082640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782883</v>
      </c>
      <c r="T277" s="3">
        <v>782883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108055</v>
      </c>
      <c r="Z277" s="3">
        <v>108055</v>
      </c>
      <c r="AA277" s="4">
        <v>108056</v>
      </c>
      <c r="AB277" s="4">
        <v>108056</v>
      </c>
      <c r="AC277" s="4">
        <v>108056</v>
      </c>
      <c r="AD277" s="4">
        <v>108054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542363</v>
      </c>
      <c r="AJ277" s="4">
        <v>650418</v>
      </c>
      <c r="AK277" s="4">
        <v>758474</v>
      </c>
      <c r="AL277" s="4">
        <v>866530</v>
      </c>
      <c r="AM277" s="4">
        <v>974586</v>
      </c>
      <c r="AN277" s="4">
        <v>1082640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21767</v>
      </c>
      <c r="I278" s="1">
        <v>0</v>
      </c>
      <c r="J278" s="3">
        <v>6575592</v>
      </c>
      <c r="K278" s="3">
        <v>6553825</v>
      </c>
      <c r="L278" s="3">
        <v>6553825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5002993</v>
      </c>
      <c r="T278" s="3">
        <v>5002993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653932</v>
      </c>
      <c r="Z278" s="3">
        <v>653932</v>
      </c>
      <c r="AA278" s="4">
        <v>653931</v>
      </c>
      <c r="AB278" s="4">
        <v>653931</v>
      </c>
      <c r="AC278" s="4">
        <v>653931</v>
      </c>
      <c r="AD278" s="4">
        <v>653932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3284168</v>
      </c>
      <c r="AJ278" s="4">
        <v>3938100</v>
      </c>
      <c r="AK278" s="4">
        <v>4592031</v>
      </c>
      <c r="AL278" s="4">
        <v>5245962</v>
      </c>
      <c r="AM278" s="4">
        <v>5899893</v>
      </c>
      <c r="AN278" s="4">
        <v>6553825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17307</v>
      </c>
      <c r="I279" s="1">
        <v>0</v>
      </c>
      <c r="J279" s="3">
        <v>6015634</v>
      </c>
      <c r="K279" s="3">
        <v>5998327</v>
      </c>
      <c r="L279" s="3">
        <v>5998327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4660678</v>
      </c>
      <c r="T279" s="3">
        <v>4660678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598679</v>
      </c>
      <c r="Z279" s="3">
        <v>598679</v>
      </c>
      <c r="AA279" s="4">
        <v>598679</v>
      </c>
      <c r="AB279" s="4">
        <v>598679</v>
      </c>
      <c r="AC279" s="4">
        <v>598679</v>
      </c>
      <c r="AD279" s="4">
        <v>598680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3004931</v>
      </c>
      <c r="AJ279" s="4">
        <v>3603610</v>
      </c>
      <c r="AK279" s="4">
        <v>4202289</v>
      </c>
      <c r="AL279" s="4">
        <v>4800968</v>
      </c>
      <c r="AM279" s="4">
        <v>5399647</v>
      </c>
      <c r="AN279" s="4">
        <v>5998327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17250</v>
      </c>
      <c r="I280" s="1">
        <v>0</v>
      </c>
      <c r="J280" s="3">
        <v>6017024</v>
      </c>
      <c r="K280" s="3">
        <v>5999774</v>
      </c>
      <c r="L280" s="3">
        <v>5999774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4530472</v>
      </c>
      <c r="T280" s="3">
        <v>4530472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598828</v>
      </c>
      <c r="Z280" s="3">
        <v>598828</v>
      </c>
      <c r="AA280" s="4">
        <v>598828</v>
      </c>
      <c r="AB280" s="4">
        <v>598828</v>
      </c>
      <c r="AC280" s="4">
        <v>598828</v>
      </c>
      <c r="AD280" s="4">
        <v>598826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3005636</v>
      </c>
      <c r="AJ280" s="4">
        <v>3604464</v>
      </c>
      <c r="AK280" s="4">
        <v>4203292</v>
      </c>
      <c r="AL280" s="4">
        <v>4802120</v>
      </c>
      <c r="AM280" s="4">
        <v>5400948</v>
      </c>
      <c r="AN280" s="4">
        <v>5999774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13196</v>
      </c>
      <c r="I281" s="3">
        <v>26191</v>
      </c>
      <c r="J281" s="3">
        <v>4172956</v>
      </c>
      <c r="K281" s="3">
        <v>4159760</v>
      </c>
      <c r="L281" s="3">
        <v>4133569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3120039</v>
      </c>
      <c r="T281" s="3">
        <v>3093848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415096</v>
      </c>
      <c r="Z281" s="3">
        <v>415096</v>
      </c>
      <c r="AA281" s="4">
        <v>408548</v>
      </c>
      <c r="AB281" s="4">
        <v>408548</v>
      </c>
      <c r="AC281" s="4">
        <v>408548</v>
      </c>
      <c r="AD281" s="4">
        <v>408549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2084280</v>
      </c>
      <c r="AJ281" s="4">
        <v>2499376</v>
      </c>
      <c r="AK281" s="4">
        <v>2907924</v>
      </c>
      <c r="AL281" s="4">
        <v>3316472</v>
      </c>
      <c r="AM281" s="4">
        <v>3725020</v>
      </c>
      <c r="AN281" s="4">
        <v>4133569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15180</v>
      </c>
      <c r="I282" s="1">
        <v>0</v>
      </c>
      <c r="J282" s="3">
        <v>5442041</v>
      </c>
      <c r="K282" s="3">
        <v>5426861</v>
      </c>
      <c r="L282" s="3">
        <v>5426861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4185821</v>
      </c>
      <c r="T282" s="3">
        <v>4185821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541674</v>
      </c>
      <c r="Z282" s="3">
        <v>541674</v>
      </c>
      <c r="AA282" s="4">
        <v>541674</v>
      </c>
      <c r="AB282" s="4">
        <v>541674</v>
      </c>
      <c r="AC282" s="4">
        <v>541674</v>
      </c>
      <c r="AD282" s="4">
        <v>541675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2718490</v>
      </c>
      <c r="AJ282" s="4">
        <v>3260164</v>
      </c>
      <c r="AK282" s="4">
        <v>3801838</v>
      </c>
      <c r="AL282" s="4">
        <v>4343512</v>
      </c>
      <c r="AM282" s="4">
        <v>4885186</v>
      </c>
      <c r="AN282" s="4">
        <v>5426861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5468</v>
      </c>
      <c r="I283" s="1">
        <v>0</v>
      </c>
      <c r="J283" s="3">
        <v>1888900</v>
      </c>
      <c r="K283" s="3">
        <v>1883432</v>
      </c>
      <c r="L283" s="3">
        <v>1883432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1370627</v>
      </c>
      <c r="T283" s="3">
        <v>1370627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187979</v>
      </c>
      <c r="Z283" s="3">
        <v>187979</v>
      </c>
      <c r="AA283" s="4">
        <v>187979</v>
      </c>
      <c r="AB283" s="4">
        <v>187979</v>
      </c>
      <c r="AC283" s="4">
        <v>187979</v>
      </c>
      <c r="AD283" s="4">
        <v>187977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943539</v>
      </c>
      <c r="AJ283" s="4">
        <v>1131518</v>
      </c>
      <c r="AK283" s="4">
        <v>1319497</v>
      </c>
      <c r="AL283" s="4">
        <v>1507476</v>
      </c>
      <c r="AM283" s="4">
        <v>1695455</v>
      </c>
      <c r="AN283" s="4">
        <v>1883432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8733</v>
      </c>
      <c r="I284" s="1">
        <v>0</v>
      </c>
      <c r="J284" s="3">
        <v>3533540</v>
      </c>
      <c r="K284" s="3">
        <v>3524807</v>
      </c>
      <c r="L284" s="3">
        <v>3524807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2693820</v>
      </c>
      <c r="T284" s="3">
        <v>2693820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351899</v>
      </c>
      <c r="Z284" s="3">
        <v>351899</v>
      </c>
      <c r="AA284" s="4">
        <v>351898</v>
      </c>
      <c r="AB284" s="4">
        <v>351898</v>
      </c>
      <c r="AC284" s="4">
        <v>351898</v>
      </c>
      <c r="AD284" s="4">
        <v>351899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1765315</v>
      </c>
      <c r="AJ284" s="4">
        <v>2117214</v>
      </c>
      <c r="AK284" s="4">
        <v>2469112</v>
      </c>
      <c r="AL284" s="4">
        <v>2821010</v>
      </c>
      <c r="AM284" s="4">
        <v>3172908</v>
      </c>
      <c r="AN284" s="4">
        <v>3524807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8138</v>
      </c>
      <c r="I285" s="3">
        <v>0</v>
      </c>
      <c r="J285" s="3">
        <v>2609679</v>
      </c>
      <c r="K285" s="3">
        <v>2601541</v>
      </c>
      <c r="L285" s="3">
        <v>2601541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1835909</v>
      </c>
      <c r="T285" s="3">
        <v>1835909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259612</v>
      </c>
      <c r="Z285" s="3">
        <v>259612</v>
      </c>
      <c r="AA285" s="4">
        <v>259611</v>
      </c>
      <c r="AB285" s="4">
        <v>259611</v>
      </c>
      <c r="AC285" s="4">
        <v>259611</v>
      </c>
      <c r="AD285" s="4">
        <v>259612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1303484</v>
      </c>
      <c r="AJ285" s="4">
        <v>1563096</v>
      </c>
      <c r="AK285" s="4">
        <v>1822707</v>
      </c>
      <c r="AL285" s="4">
        <v>2082318</v>
      </c>
      <c r="AM285" s="4">
        <v>2341929</v>
      </c>
      <c r="AN285" s="4">
        <v>2601541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6654</v>
      </c>
      <c r="I286" s="3">
        <v>17518</v>
      </c>
      <c r="J286" s="3">
        <v>2653164</v>
      </c>
      <c r="K286" s="3">
        <v>2646510</v>
      </c>
      <c r="L286" s="3">
        <v>2628992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1967133</v>
      </c>
      <c r="T286" s="3">
        <v>1949615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264208</v>
      </c>
      <c r="Z286" s="3">
        <v>264208</v>
      </c>
      <c r="AA286" s="4">
        <v>259828</v>
      </c>
      <c r="AB286" s="4">
        <v>259828</v>
      </c>
      <c r="AC286" s="4">
        <v>259828</v>
      </c>
      <c r="AD286" s="4">
        <v>259828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1325472</v>
      </c>
      <c r="AJ286" s="4">
        <v>1589680</v>
      </c>
      <c r="AK286" s="4">
        <v>1849508</v>
      </c>
      <c r="AL286" s="4">
        <v>2109336</v>
      </c>
      <c r="AM286" s="4">
        <v>2369164</v>
      </c>
      <c r="AN286" s="4">
        <v>2628992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3694</v>
      </c>
      <c r="I287" s="1">
        <v>0</v>
      </c>
      <c r="J287" s="3">
        <v>936246</v>
      </c>
      <c r="K287" s="3">
        <v>932552</v>
      </c>
      <c r="L287" s="3">
        <v>932552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598112</v>
      </c>
      <c r="T287" s="3">
        <v>598112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93009</v>
      </c>
      <c r="Z287" s="3">
        <v>93009</v>
      </c>
      <c r="AA287" s="4">
        <v>93009</v>
      </c>
      <c r="AB287" s="4">
        <v>93009</v>
      </c>
      <c r="AC287" s="4">
        <v>93009</v>
      </c>
      <c r="AD287" s="4">
        <v>93007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467509</v>
      </c>
      <c r="AJ287" s="4">
        <v>560518</v>
      </c>
      <c r="AK287" s="4">
        <v>653527</v>
      </c>
      <c r="AL287" s="4">
        <v>746536</v>
      </c>
      <c r="AM287" s="4">
        <v>839545</v>
      </c>
      <c r="AN287" s="4">
        <v>932552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16536</v>
      </c>
      <c r="I288" s="1">
        <v>0</v>
      </c>
      <c r="J288" s="3">
        <v>5655532</v>
      </c>
      <c r="K288" s="3">
        <v>5638996</v>
      </c>
      <c r="L288" s="3">
        <v>5638996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4316335</v>
      </c>
      <c r="T288" s="3">
        <v>4316335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562797</v>
      </c>
      <c r="Z288" s="3">
        <v>562797</v>
      </c>
      <c r="AA288" s="4">
        <v>562798</v>
      </c>
      <c r="AB288" s="4">
        <v>562798</v>
      </c>
      <c r="AC288" s="4">
        <v>562798</v>
      </c>
      <c r="AD288" s="4">
        <v>562796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2825009</v>
      </c>
      <c r="AJ288" s="4">
        <v>3387806</v>
      </c>
      <c r="AK288" s="4">
        <v>3950604</v>
      </c>
      <c r="AL288" s="4">
        <v>4513402</v>
      </c>
      <c r="AM288" s="4">
        <v>5076200</v>
      </c>
      <c r="AN288" s="4">
        <v>5638996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8316</v>
      </c>
      <c r="I289" s="1">
        <v>0</v>
      </c>
      <c r="J289" s="3">
        <v>1902265</v>
      </c>
      <c r="K289" s="3">
        <v>1893949</v>
      </c>
      <c r="L289" s="3">
        <v>1893949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1006274</v>
      </c>
      <c r="T289" s="3">
        <v>1006274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188840</v>
      </c>
      <c r="Z289" s="3">
        <v>188840</v>
      </c>
      <c r="AA289" s="4">
        <v>188840</v>
      </c>
      <c r="AB289" s="4">
        <v>188840</v>
      </c>
      <c r="AC289" s="4">
        <v>188840</v>
      </c>
      <c r="AD289" s="4">
        <v>188841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949748</v>
      </c>
      <c r="AJ289" s="4">
        <v>1138588</v>
      </c>
      <c r="AK289" s="4">
        <v>1327428</v>
      </c>
      <c r="AL289" s="4">
        <v>1516268</v>
      </c>
      <c r="AM289" s="4">
        <v>1705108</v>
      </c>
      <c r="AN289" s="4">
        <v>1893949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78835</v>
      </c>
      <c r="I290" s="1">
        <v>0</v>
      </c>
      <c r="J290" s="3">
        <v>27330882</v>
      </c>
      <c r="K290" s="3">
        <v>27252047</v>
      </c>
      <c r="L290" s="3">
        <v>27252047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21697444</v>
      </c>
      <c r="T290" s="3">
        <v>21697444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2719949</v>
      </c>
      <c r="Z290" s="3">
        <v>2719949</v>
      </c>
      <c r="AA290" s="4">
        <v>2719949</v>
      </c>
      <c r="AB290" s="4">
        <v>2719949</v>
      </c>
      <c r="AC290" s="4">
        <v>2719949</v>
      </c>
      <c r="AD290" s="4">
        <v>2719950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13652301</v>
      </c>
      <c r="AJ290" s="4">
        <v>16372250</v>
      </c>
      <c r="AK290" s="4">
        <v>19092199</v>
      </c>
      <c r="AL290" s="4">
        <v>21812148</v>
      </c>
      <c r="AM290" s="4">
        <v>24532097</v>
      </c>
      <c r="AN290" s="4">
        <v>27252047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21715</v>
      </c>
      <c r="I291" s="3">
        <v>0</v>
      </c>
      <c r="J291" s="3">
        <v>7070092</v>
      </c>
      <c r="K291" s="3">
        <v>7048377</v>
      </c>
      <c r="L291" s="3">
        <v>7048377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5355496</v>
      </c>
      <c r="T291" s="3">
        <v>5355496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703390</v>
      </c>
      <c r="Z291" s="3">
        <v>703390</v>
      </c>
      <c r="AA291" s="4">
        <v>703390</v>
      </c>
      <c r="AB291" s="4">
        <v>703390</v>
      </c>
      <c r="AC291" s="4">
        <v>703390</v>
      </c>
      <c r="AD291" s="4">
        <v>703391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3531426</v>
      </c>
      <c r="AJ291" s="4">
        <v>4234816</v>
      </c>
      <c r="AK291" s="4">
        <v>4938206</v>
      </c>
      <c r="AL291" s="4">
        <v>5641596</v>
      </c>
      <c r="AM291" s="4">
        <v>6344986</v>
      </c>
      <c r="AN291" s="4">
        <v>7048377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21902</v>
      </c>
      <c r="I292" s="1">
        <v>0</v>
      </c>
      <c r="J292" s="3">
        <v>7368372</v>
      </c>
      <c r="K292" s="3">
        <v>7346470</v>
      </c>
      <c r="L292" s="3">
        <v>7346470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5843851</v>
      </c>
      <c r="T292" s="3">
        <v>5843851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733187</v>
      </c>
      <c r="Z292" s="3">
        <v>733187</v>
      </c>
      <c r="AA292" s="4">
        <v>733187</v>
      </c>
      <c r="AB292" s="4">
        <v>733187</v>
      </c>
      <c r="AC292" s="4">
        <v>733187</v>
      </c>
      <c r="AD292" s="4">
        <v>733187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3680535</v>
      </c>
      <c r="AJ292" s="4">
        <v>4413722</v>
      </c>
      <c r="AK292" s="4">
        <v>5146909</v>
      </c>
      <c r="AL292" s="4">
        <v>5880096</v>
      </c>
      <c r="AM292" s="4">
        <v>6613283</v>
      </c>
      <c r="AN292" s="4">
        <v>7346470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6202</v>
      </c>
      <c r="I293" s="1">
        <v>0</v>
      </c>
      <c r="J293" s="3">
        <v>2092761</v>
      </c>
      <c r="K293" s="3">
        <v>2086559</v>
      </c>
      <c r="L293" s="3">
        <v>2086559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1521225</v>
      </c>
      <c r="T293" s="3">
        <v>1521225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208243</v>
      </c>
      <c r="Z293" s="3">
        <v>208243</v>
      </c>
      <c r="AA293" s="4">
        <v>208242</v>
      </c>
      <c r="AB293" s="4">
        <v>208242</v>
      </c>
      <c r="AC293" s="4">
        <v>208242</v>
      </c>
      <c r="AD293" s="4">
        <v>208243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1045347</v>
      </c>
      <c r="AJ293" s="4">
        <v>1253590</v>
      </c>
      <c r="AK293" s="4">
        <v>1461832</v>
      </c>
      <c r="AL293" s="4">
        <v>1670074</v>
      </c>
      <c r="AM293" s="4">
        <v>1878316</v>
      </c>
      <c r="AN293" s="4">
        <v>2086559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37054</v>
      </c>
      <c r="I294" s="1">
        <v>0</v>
      </c>
      <c r="J294" s="3">
        <v>13167738</v>
      </c>
      <c r="K294" s="3">
        <v>13130684</v>
      </c>
      <c r="L294" s="3">
        <v>13130684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10590604</v>
      </c>
      <c r="T294" s="3">
        <v>10590604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1310598</v>
      </c>
      <c r="Z294" s="3">
        <v>1310598</v>
      </c>
      <c r="AA294" s="4">
        <v>1310598</v>
      </c>
      <c r="AB294" s="4">
        <v>1310598</v>
      </c>
      <c r="AC294" s="4">
        <v>1310598</v>
      </c>
      <c r="AD294" s="4">
        <v>1310598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6577694</v>
      </c>
      <c r="AJ294" s="4">
        <v>7888292</v>
      </c>
      <c r="AK294" s="4">
        <v>9198890</v>
      </c>
      <c r="AL294" s="4">
        <v>10509488</v>
      </c>
      <c r="AM294" s="4">
        <v>11820086</v>
      </c>
      <c r="AN294" s="4">
        <v>13130684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11011</v>
      </c>
      <c r="I295" s="1">
        <v>0</v>
      </c>
      <c r="J295" s="3">
        <v>4629886</v>
      </c>
      <c r="K295" s="3">
        <v>4618875</v>
      </c>
      <c r="L295" s="3">
        <v>4618875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3389412</v>
      </c>
      <c r="T295" s="3">
        <v>3389412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461153</v>
      </c>
      <c r="Z295" s="3">
        <v>461153</v>
      </c>
      <c r="AA295" s="4">
        <v>461153</v>
      </c>
      <c r="AB295" s="4">
        <v>461153</v>
      </c>
      <c r="AC295" s="4">
        <v>461153</v>
      </c>
      <c r="AD295" s="4">
        <v>461154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2313109</v>
      </c>
      <c r="AJ295" s="4">
        <v>2774262</v>
      </c>
      <c r="AK295" s="4">
        <v>3235415</v>
      </c>
      <c r="AL295" s="4">
        <v>3696568</v>
      </c>
      <c r="AM295" s="4">
        <v>4157721</v>
      </c>
      <c r="AN295" s="4">
        <v>4618875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18402</v>
      </c>
      <c r="I296" s="3">
        <v>0</v>
      </c>
      <c r="J296" s="3">
        <v>5605785</v>
      </c>
      <c r="K296" s="3">
        <v>5587383</v>
      </c>
      <c r="L296" s="3">
        <v>5587383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4061711</v>
      </c>
      <c r="T296" s="3">
        <v>4061711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557511</v>
      </c>
      <c r="Z296" s="3">
        <v>557511</v>
      </c>
      <c r="AA296" s="4">
        <v>557511</v>
      </c>
      <c r="AB296" s="4">
        <v>557511</v>
      </c>
      <c r="AC296" s="4">
        <v>557511</v>
      </c>
      <c r="AD296" s="4">
        <v>557512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2799827</v>
      </c>
      <c r="AJ296" s="4">
        <v>3357338</v>
      </c>
      <c r="AK296" s="4">
        <v>3914849</v>
      </c>
      <c r="AL296" s="4">
        <v>4472360</v>
      </c>
      <c r="AM296" s="4">
        <v>5029871</v>
      </c>
      <c r="AN296" s="4">
        <v>5587383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11932</v>
      </c>
      <c r="I297" s="1">
        <v>0</v>
      </c>
      <c r="J297" s="3">
        <v>4304139</v>
      </c>
      <c r="K297" s="3">
        <v>4292207</v>
      </c>
      <c r="L297" s="3">
        <v>4292207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3309310</v>
      </c>
      <c r="T297" s="3">
        <v>3309310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428425</v>
      </c>
      <c r="Z297" s="3">
        <v>428425</v>
      </c>
      <c r="AA297" s="4">
        <v>428425</v>
      </c>
      <c r="AB297" s="4">
        <v>428425</v>
      </c>
      <c r="AC297" s="4">
        <v>428425</v>
      </c>
      <c r="AD297" s="4">
        <v>428426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2150081</v>
      </c>
      <c r="AJ297" s="4">
        <v>2578506</v>
      </c>
      <c r="AK297" s="4">
        <v>3006931</v>
      </c>
      <c r="AL297" s="4">
        <v>3435356</v>
      </c>
      <c r="AM297" s="4">
        <v>3863781</v>
      </c>
      <c r="AN297" s="4">
        <v>4292207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13364</v>
      </c>
      <c r="I298" s="3">
        <v>0</v>
      </c>
      <c r="J298" s="3">
        <v>5026991</v>
      </c>
      <c r="K298" s="3">
        <v>5013627</v>
      </c>
      <c r="L298" s="3">
        <v>5013627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3855886</v>
      </c>
      <c r="T298" s="3">
        <v>3855886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500472</v>
      </c>
      <c r="Z298" s="3">
        <v>500472</v>
      </c>
      <c r="AA298" s="4">
        <v>500472</v>
      </c>
      <c r="AB298" s="4">
        <v>500472</v>
      </c>
      <c r="AC298" s="4">
        <v>500472</v>
      </c>
      <c r="AD298" s="4">
        <v>500471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2511268</v>
      </c>
      <c r="AJ298" s="4">
        <v>3011740</v>
      </c>
      <c r="AK298" s="4">
        <v>3512212</v>
      </c>
      <c r="AL298" s="4">
        <v>4012684</v>
      </c>
      <c r="AM298" s="4">
        <v>4513156</v>
      </c>
      <c r="AN298" s="4">
        <v>5013627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36714</v>
      </c>
      <c r="I299" s="1">
        <v>0</v>
      </c>
      <c r="J299" s="3">
        <v>14394310</v>
      </c>
      <c r="K299" s="3">
        <v>14357596</v>
      </c>
      <c r="L299" s="3">
        <v>14357596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11204554</v>
      </c>
      <c r="T299" s="3">
        <v>11204554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1433312</v>
      </c>
      <c r="Z299" s="3">
        <v>1433312</v>
      </c>
      <c r="AA299" s="4">
        <v>1433312</v>
      </c>
      <c r="AB299" s="4">
        <v>1433312</v>
      </c>
      <c r="AC299" s="4">
        <v>1433312</v>
      </c>
      <c r="AD299" s="4">
        <v>1433312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7191036</v>
      </c>
      <c r="AJ299" s="4">
        <v>8624348</v>
      </c>
      <c r="AK299" s="4">
        <v>10057660</v>
      </c>
      <c r="AL299" s="4">
        <v>11490972</v>
      </c>
      <c r="AM299" s="4">
        <v>12924284</v>
      </c>
      <c r="AN299" s="4">
        <v>14357596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246549</v>
      </c>
      <c r="I300" s="1">
        <v>0</v>
      </c>
      <c r="J300" s="3">
        <v>107441365</v>
      </c>
      <c r="K300" s="3">
        <v>107194816</v>
      </c>
      <c r="L300" s="3">
        <v>107194816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90271019</v>
      </c>
      <c r="T300" s="3">
        <v>90271019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10703045</v>
      </c>
      <c r="Z300" s="3">
        <v>10703045</v>
      </c>
      <c r="AA300" s="4">
        <v>10703045</v>
      </c>
      <c r="AB300" s="4">
        <v>10703045</v>
      </c>
      <c r="AC300" s="4">
        <v>10703045</v>
      </c>
      <c r="AD300" s="4">
        <v>10703043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53679593</v>
      </c>
      <c r="AJ300" s="4">
        <v>64382638</v>
      </c>
      <c r="AK300" s="4">
        <v>75085683</v>
      </c>
      <c r="AL300" s="4">
        <v>85788728</v>
      </c>
      <c r="AM300" s="4">
        <v>96491773</v>
      </c>
      <c r="AN300" s="4">
        <v>107194816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319614</v>
      </c>
      <c r="I301" s="3">
        <v>0</v>
      </c>
      <c r="J301" s="3">
        <v>102359262</v>
      </c>
      <c r="K301" s="3">
        <v>102039648</v>
      </c>
      <c r="L301" s="3">
        <v>102039648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82820692</v>
      </c>
      <c r="T301" s="3">
        <v>82820692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10182657</v>
      </c>
      <c r="Z301" s="3">
        <v>10182657</v>
      </c>
      <c r="AA301" s="4">
        <v>10182658</v>
      </c>
      <c r="AB301" s="4">
        <v>10182658</v>
      </c>
      <c r="AC301" s="4">
        <v>10182658</v>
      </c>
      <c r="AD301" s="4">
        <v>10182656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51126361</v>
      </c>
      <c r="AJ301" s="4">
        <v>61309018</v>
      </c>
      <c r="AK301" s="4">
        <v>71491676</v>
      </c>
      <c r="AL301" s="4">
        <v>81674334</v>
      </c>
      <c r="AM301" s="4">
        <v>91856992</v>
      </c>
      <c r="AN301" s="4">
        <v>102039648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49426</v>
      </c>
      <c r="I302" s="1">
        <v>0</v>
      </c>
      <c r="J302" s="3">
        <v>17012031</v>
      </c>
      <c r="K302" s="3">
        <v>16962605</v>
      </c>
      <c r="L302" s="3">
        <v>16962605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13600581</v>
      </c>
      <c r="T302" s="3">
        <v>13600581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1692966</v>
      </c>
      <c r="Z302" s="3">
        <v>1692966</v>
      </c>
      <c r="AA302" s="4">
        <v>1692965</v>
      </c>
      <c r="AB302" s="4">
        <v>1692965</v>
      </c>
      <c r="AC302" s="4">
        <v>1692965</v>
      </c>
      <c r="AD302" s="4">
        <v>1692966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8497778</v>
      </c>
      <c r="AJ302" s="4">
        <v>10190744</v>
      </c>
      <c r="AK302" s="4">
        <v>11883709</v>
      </c>
      <c r="AL302" s="4">
        <v>13576674</v>
      </c>
      <c r="AM302" s="4">
        <v>15269639</v>
      </c>
      <c r="AN302" s="4">
        <v>16962605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12505</v>
      </c>
      <c r="I303" s="1">
        <v>0</v>
      </c>
      <c r="J303" s="3">
        <v>4249355</v>
      </c>
      <c r="K303" s="3">
        <v>4236850</v>
      </c>
      <c r="L303" s="3">
        <v>4236850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3063750</v>
      </c>
      <c r="T303" s="3">
        <v>3063750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422851</v>
      </c>
      <c r="Z303" s="3">
        <v>422851</v>
      </c>
      <c r="AA303" s="4">
        <v>422851</v>
      </c>
      <c r="AB303" s="4">
        <v>422851</v>
      </c>
      <c r="AC303" s="4">
        <v>422851</v>
      </c>
      <c r="AD303" s="4">
        <v>422851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2122595</v>
      </c>
      <c r="AJ303" s="4">
        <v>2545446</v>
      </c>
      <c r="AK303" s="4">
        <v>2968297</v>
      </c>
      <c r="AL303" s="4">
        <v>3391148</v>
      </c>
      <c r="AM303" s="4">
        <v>3813999</v>
      </c>
      <c r="AN303" s="4">
        <v>4236850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39795</v>
      </c>
      <c r="I304" s="3">
        <v>0</v>
      </c>
      <c r="J304" s="3">
        <v>13909019</v>
      </c>
      <c r="K304" s="3">
        <v>13869224</v>
      </c>
      <c r="L304" s="3">
        <v>13869224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10829482</v>
      </c>
      <c r="T304" s="3">
        <v>10829482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1384269</v>
      </c>
      <c r="Z304" s="3">
        <v>1384269</v>
      </c>
      <c r="AA304" s="4">
        <v>1384270</v>
      </c>
      <c r="AB304" s="4">
        <v>1384270</v>
      </c>
      <c r="AC304" s="4">
        <v>1384270</v>
      </c>
      <c r="AD304" s="4">
        <v>1384268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6947877</v>
      </c>
      <c r="AJ304" s="4">
        <v>8332146</v>
      </c>
      <c r="AK304" s="4">
        <v>9716416</v>
      </c>
      <c r="AL304" s="4">
        <v>11100686</v>
      </c>
      <c r="AM304" s="4">
        <v>12484956</v>
      </c>
      <c r="AN304" s="4">
        <v>13869224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7507</v>
      </c>
      <c r="I305" s="3">
        <v>20794</v>
      </c>
      <c r="J305" s="3">
        <v>2190705</v>
      </c>
      <c r="K305" s="3">
        <v>2183198</v>
      </c>
      <c r="L305" s="3">
        <v>2162404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1352811</v>
      </c>
      <c r="T305" s="3">
        <v>1332017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217819</v>
      </c>
      <c r="Z305" s="3">
        <v>217819</v>
      </c>
      <c r="AA305" s="4">
        <v>212621</v>
      </c>
      <c r="AB305" s="4">
        <v>212621</v>
      </c>
      <c r="AC305" s="4">
        <v>212621</v>
      </c>
      <c r="AD305" s="4">
        <v>212619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1094103</v>
      </c>
      <c r="AJ305" s="4">
        <v>1311922</v>
      </c>
      <c r="AK305" s="4">
        <v>1524543</v>
      </c>
      <c r="AL305" s="4">
        <v>1737164</v>
      </c>
      <c r="AM305" s="4">
        <v>1949785</v>
      </c>
      <c r="AN305" s="4">
        <v>2162404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18148</v>
      </c>
      <c r="I306" s="1">
        <v>0</v>
      </c>
      <c r="J306" s="3">
        <v>5686205</v>
      </c>
      <c r="K306" s="3">
        <v>5668057</v>
      </c>
      <c r="L306" s="3">
        <v>5668057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4274043</v>
      </c>
      <c r="T306" s="3">
        <v>4274043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565596</v>
      </c>
      <c r="Z306" s="3">
        <v>565596</v>
      </c>
      <c r="AA306" s="4">
        <v>565595</v>
      </c>
      <c r="AB306" s="4">
        <v>565595</v>
      </c>
      <c r="AC306" s="4">
        <v>565595</v>
      </c>
      <c r="AD306" s="4">
        <v>565596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2840080</v>
      </c>
      <c r="AJ306" s="4">
        <v>3405676</v>
      </c>
      <c r="AK306" s="4">
        <v>3971271</v>
      </c>
      <c r="AL306" s="4">
        <v>4536866</v>
      </c>
      <c r="AM306" s="4">
        <v>5102461</v>
      </c>
      <c r="AN306" s="4">
        <v>5668057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8802</v>
      </c>
      <c r="I307" s="3">
        <v>0</v>
      </c>
      <c r="J307" s="3">
        <v>3303746</v>
      </c>
      <c r="K307" s="3">
        <v>3294944</v>
      </c>
      <c r="L307" s="3">
        <v>3294944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2350181</v>
      </c>
      <c r="T307" s="3">
        <v>2350181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328907</v>
      </c>
      <c r="Z307" s="3">
        <v>328907</v>
      </c>
      <c r="AA307" s="4">
        <v>328908</v>
      </c>
      <c r="AB307" s="4">
        <v>328908</v>
      </c>
      <c r="AC307" s="4">
        <v>328908</v>
      </c>
      <c r="AD307" s="4">
        <v>328906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1650407</v>
      </c>
      <c r="AJ307" s="4">
        <v>1979314</v>
      </c>
      <c r="AK307" s="4">
        <v>2308222</v>
      </c>
      <c r="AL307" s="4">
        <v>2637130</v>
      </c>
      <c r="AM307" s="4">
        <v>2966038</v>
      </c>
      <c r="AN307" s="4">
        <v>3294944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6056</v>
      </c>
      <c r="I308" s="1">
        <v>0</v>
      </c>
      <c r="J308" s="3">
        <v>2150831</v>
      </c>
      <c r="K308" s="3">
        <v>2144775</v>
      </c>
      <c r="L308" s="3">
        <v>2144775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1482172</v>
      </c>
      <c r="T308" s="3">
        <v>1482172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214074</v>
      </c>
      <c r="Z308" s="3">
        <v>214074</v>
      </c>
      <c r="AA308" s="4">
        <v>214074</v>
      </c>
      <c r="AB308" s="4">
        <v>214074</v>
      </c>
      <c r="AC308" s="4">
        <v>214074</v>
      </c>
      <c r="AD308" s="4">
        <v>214073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1074406</v>
      </c>
      <c r="AJ308" s="4">
        <v>1288480</v>
      </c>
      <c r="AK308" s="4">
        <v>1502554</v>
      </c>
      <c r="AL308" s="4">
        <v>1716628</v>
      </c>
      <c r="AM308" s="4">
        <v>1930702</v>
      </c>
      <c r="AN308" s="4">
        <v>2144775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30311</v>
      </c>
      <c r="I309" s="1">
        <v>0</v>
      </c>
      <c r="J309" s="3">
        <v>9686076</v>
      </c>
      <c r="K309" s="3">
        <v>9655765</v>
      </c>
      <c r="L309" s="3">
        <v>9655765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7343959</v>
      </c>
      <c r="T309" s="3">
        <v>7343959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963556</v>
      </c>
      <c r="Z309" s="3">
        <v>963556</v>
      </c>
      <c r="AA309" s="4">
        <v>963555</v>
      </c>
      <c r="AB309" s="4">
        <v>963555</v>
      </c>
      <c r="AC309" s="4">
        <v>963555</v>
      </c>
      <c r="AD309" s="4">
        <v>963556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4837988</v>
      </c>
      <c r="AJ309" s="4">
        <v>5801544</v>
      </c>
      <c r="AK309" s="4">
        <v>6765099</v>
      </c>
      <c r="AL309" s="4">
        <v>7728654</v>
      </c>
      <c r="AM309" s="4">
        <v>8692209</v>
      </c>
      <c r="AN309" s="4">
        <v>9655765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194409</v>
      </c>
      <c r="I310" s="3">
        <v>0</v>
      </c>
      <c r="J310" s="3">
        <v>56796490</v>
      </c>
      <c r="K310" s="3">
        <v>56602081</v>
      </c>
      <c r="L310" s="3">
        <v>56602081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43845355</v>
      </c>
      <c r="T310" s="3">
        <v>43845355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5647248</v>
      </c>
      <c r="Z310" s="3">
        <v>5647248</v>
      </c>
      <c r="AA310" s="4">
        <v>5647247</v>
      </c>
      <c r="AB310" s="4">
        <v>5647247</v>
      </c>
      <c r="AC310" s="4">
        <v>5647247</v>
      </c>
      <c r="AD310" s="4">
        <v>5647248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28365844</v>
      </c>
      <c r="AJ310" s="4">
        <v>34013092</v>
      </c>
      <c r="AK310" s="4">
        <v>39660339</v>
      </c>
      <c r="AL310" s="4">
        <v>45307586</v>
      </c>
      <c r="AM310" s="4">
        <v>50954833</v>
      </c>
      <c r="AN310" s="4">
        <v>56602081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72617</v>
      </c>
      <c r="I311" s="1">
        <v>0</v>
      </c>
      <c r="J311" s="3">
        <v>23803080</v>
      </c>
      <c r="K311" s="3">
        <v>23730463</v>
      </c>
      <c r="L311" s="3">
        <v>23730463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17488376</v>
      </c>
      <c r="T311" s="3">
        <v>17488376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2368205</v>
      </c>
      <c r="Z311" s="3">
        <v>2368205</v>
      </c>
      <c r="AA311" s="4">
        <v>2368205</v>
      </c>
      <c r="AB311" s="4">
        <v>2368205</v>
      </c>
      <c r="AC311" s="4">
        <v>2368205</v>
      </c>
      <c r="AD311" s="4">
        <v>2368206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11889437</v>
      </c>
      <c r="AJ311" s="4">
        <v>14257642</v>
      </c>
      <c r="AK311" s="4">
        <v>16625847</v>
      </c>
      <c r="AL311" s="4">
        <v>18994052</v>
      </c>
      <c r="AM311" s="4">
        <v>21362257</v>
      </c>
      <c r="AN311" s="4">
        <v>23730463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7641</v>
      </c>
      <c r="I312" s="1">
        <v>0</v>
      </c>
      <c r="J312" s="3">
        <v>2152294</v>
      </c>
      <c r="K312" s="3">
        <v>2144653</v>
      </c>
      <c r="L312" s="3">
        <v>2144653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1506732</v>
      </c>
      <c r="T312" s="3">
        <v>1506732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213956</v>
      </c>
      <c r="Z312" s="3">
        <v>213956</v>
      </c>
      <c r="AA312" s="4">
        <v>213956</v>
      </c>
      <c r="AB312" s="4">
        <v>213956</v>
      </c>
      <c r="AC312" s="4">
        <v>213956</v>
      </c>
      <c r="AD312" s="4">
        <v>213957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1074872</v>
      </c>
      <c r="AJ312" s="4">
        <v>1288828</v>
      </c>
      <c r="AK312" s="4">
        <v>1502784</v>
      </c>
      <c r="AL312" s="4">
        <v>1716740</v>
      </c>
      <c r="AM312" s="4">
        <v>1930696</v>
      </c>
      <c r="AN312" s="4">
        <v>2144653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28186</v>
      </c>
      <c r="I313" s="1">
        <v>0</v>
      </c>
      <c r="J313" s="3">
        <v>11584970</v>
      </c>
      <c r="K313" s="3">
        <v>11556784</v>
      </c>
      <c r="L313" s="3">
        <v>11556784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9321938</v>
      </c>
      <c r="T313" s="3">
        <v>9321938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1153799</v>
      </c>
      <c r="Z313" s="3">
        <v>1153799</v>
      </c>
      <c r="AA313" s="4">
        <v>1153800</v>
      </c>
      <c r="AB313" s="4">
        <v>1153800</v>
      </c>
      <c r="AC313" s="4">
        <v>1153800</v>
      </c>
      <c r="AD313" s="4">
        <v>1153798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5787787</v>
      </c>
      <c r="AJ313" s="4">
        <v>6941586</v>
      </c>
      <c r="AK313" s="4">
        <v>8095386</v>
      </c>
      <c r="AL313" s="4">
        <v>9249186</v>
      </c>
      <c r="AM313" s="4">
        <v>10402986</v>
      </c>
      <c r="AN313" s="4">
        <v>11556784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21603</v>
      </c>
      <c r="I314" s="3">
        <v>0</v>
      </c>
      <c r="J314" s="3">
        <v>6416052</v>
      </c>
      <c r="K314" s="3">
        <v>6394449</v>
      </c>
      <c r="L314" s="3">
        <v>6394449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4683692</v>
      </c>
      <c r="T314" s="3">
        <v>4683692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638005</v>
      </c>
      <c r="Z314" s="3">
        <v>638005</v>
      </c>
      <c r="AA314" s="4">
        <v>638005</v>
      </c>
      <c r="AB314" s="4">
        <v>638005</v>
      </c>
      <c r="AC314" s="4">
        <v>638005</v>
      </c>
      <c r="AD314" s="4">
        <v>638004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3204425</v>
      </c>
      <c r="AJ314" s="4">
        <v>3842430</v>
      </c>
      <c r="AK314" s="4">
        <v>4480435</v>
      </c>
      <c r="AL314" s="4">
        <v>5118440</v>
      </c>
      <c r="AM314" s="4">
        <v>5756445</v>
      </c>
      <c r="AN314" s="4">
        <v>6394449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16634</v>
      </c>
      <c r="I315" s="3">
        <v>0</v>
      </c>
      <c r="J315" s="3">
        <v>5385182</v>
      </c>
      <c r="K315" s="3">
        <v>5368548</v>
      </c>
      <c r="L315" s="3">
        <v>5368548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4090949</v>
      </c>
      <c r="T315" s="3">
        <v>4090949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535746</v>
      </c>
      <c r="Z315" s="3">
        <v>535746</v>
      </c>
      <c r="AA315" s="4">
        <v>535746</v>
      </c>
      <c r="AB315" s="4">
        <v>535746</v>
      </c>
      <c r="AC315" s="4">
        <v>535746</v>
      </c>
      <c r="AD315" s="4">
        <v>535746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2689818</v>
      </c>
      <c r="AJ315" s="4">
        <v>3225564</v>
      </c>
      <c r="AK315" s="4">
        <v>3761310</v>
      </c>
      <c r="AL315" s="4">
        <v>4297056</v>
      </c>
      <c r="AM315" s="4">
        <v>4832802</v>
      </c>
      <c r="AN315" s="4">
        <v>5368548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13041</v>
      </c>
      <c r="I316" s="3">
        <v>0</v>
      </c>
      <c r="J316" s="3">
        <v>4252566</v>
      </c>
      <c r="K316" s="3">
        <v>4239525</v>
      </c>
      <c r="L316" s="3">
        <v>4239525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3048211</v>
      </c>
      <c r="T316" s="3">
        <v>3048211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423083</v>
      </c>
      <c r="Z316" s="3">
        <v>423083</v>
      </c>
      <c r="AA316" s="4">
        <v>423083</v>
      </c>
      <c r="AB316" s="4">
        <v>423083</v>
      </c>
      <c r="AC316" s="4">
        <v>423083</v>
      </c>
      <c r="AD316" s="4">
        <v>423082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2124111</v>
      </c>
      <c r="AJ316" s="4">
        <v>2547194</v>
      </c>
      <c r="AK316" s="4">
        <v>2970277</v>
      </c>
      <c r="AL316" s="4">
        <v>3393360</v>
      </c>
      <c r="AM316" s="4">
        <v>3816443</v>
      </c>
      <c r="AN316" s="4">
        <v>4239525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16716</v>
      </c>
      <c r="I317" s="3">
        <v>0</v>
      </c>
      <c r="J317" s="3">
        <v>6809897</v>
      </c>
      <c r="K317" s="3">
        <v>6793181</v>
      </c>
      <c r="L317" s="3">
        <v>6793181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5348903</v>
      </c>
      <c r="T317" s="3">
        <v>5348903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678204</v>
      </c>
      <c r="Z317" s="3">
        <v>678204</v>
      </c>
      <c r="AA317" s="4">
        <v>678203</v>
      </c>
      <c r="AB317" s="4">
        <v>678203</v>
      </c>
      <c r="AC317" s="4">
        <v>678203</v>
      </c>
      <c r="AD317" s="4">
        <v>678204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3402164</v>
      </c>
      <c r="AJ317" s="4">
        <v>4080368</v>
      </c>
      <c r="AK317" s="4">
        <v>4758571</v>
      </c>
      <c r="AL317" s="4">
        <v>5436774</v>
      </c>
      <c r="AM317" s="4">
        <v>6114977</v>
      </c>
      <c r="AN317" s="4">
        <v>6793181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11376</v>
      </c>
      <c r="I318" s="3">
        <v>0</v>
      </c>
      <c r="J318" s="3">
        <v>2976928</v>
      </c>
      <c r="K318" s="3">
        <v>2965552</v>
      </c>
      <c r="L318" s="3">
        <v>2965552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2015426</v>
      </c>
      <c r="T318" s="3">
        <v>2015426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295797</v>
      </c>
      <c r="Z318" s="3">
        <v>295797</v>
      </c>
      <c r="AA318" s="4">
        <v>295797</v>
      </c>
      <c r="AB318" s="4">
        <v>295797</v>
      </c>
      <c r="AC318" s="4">
        <v>295797</v>
      </c>
      <c r="AD318" s="4">
        <v>295795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1486569</v>
      </c>
      <c r="AJ318" s="4">
        <v>1782366</v>
      </c>
      <c r="AK318" s="4">
        <v>2078163</v>
      </c>
      <c r="AL318" s="4">
        <v>2373960</v>
      </c>
      <c r="AM318" s="4">
        <v>2669757</v>
      </c>
      <c r="AN318" s="4">
        <v>2965552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3915</v>
      </c>
      <c r="I319" s="1">
        <v>0</v>
      </c>
      <c r="J319" s="3">
        <v>1215608</v>
      </c>
      <c r="K319" s="3">
        <v>1211693</v>
      </c>
      <c r="L319" s="3">
        <v>1211693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743061</v>
      </c>
      <c r="T319" s="3">
        <v>743061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120908</v>
      </c>
      <c r="Z319" s="3">
        <v>120908</v>
      </c>
      <c r="AA319" s="4">
        <v>120908</v>
      </c>
      <c r="AB319" s="4">
        <v>120908</v>
      </c>
      <c r="AC319" s="4">
        <v>120908</v>
      </c>
      <c r="AD319" s="4">
        <v>120909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607152</v>
      </c>
      <c r="AJ319" s="4">
        <v>728060</v>
      </c>
      <c r="AK319" s="4">
        <v>848968</v>
      </c>
      <c r="AL319" s="4">
        <v>969876</v>
      </c>
      <c r="AM319" s="4">
        <v>1090784</v>
      </c>
      <c r="AN319" s="4">
        <v>1211693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25185</v>
      </c>
      <c r="I320" s="1">
        <v>0</v>
      </c>
      <c r="J320" s="3">
        <v>8515105</v>
      </c>
      <c r="K320" s="3">
        <v>8489920</v>
      </c>
      <c r="L320" s="3">
        <v>8489920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6633879</v>
      </c>
      <c r="T320" s="3">
        <v>6633879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847313</v>
      </c>
      <c r="Z320" s="3">
        <v>847313</v>
      </c>
      <c r="AA320" s="4">
        <v>847313</v>
      </c>
      <c r="AB320" s="4">
        <v>847313</v>
      </c>
      <c r="AC320" s="4">
        <v>847313</v>
      </c>
      <c r="AD320" s="4">
        <v>847311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4253357</v>
      </c>
      <c r="AJ320" s="4">
        <v>5100670</v>
      </c>
      <c r="AK320" s="4">
        <v>5947983</v>
      </c>
      <c r="AL320" s="4">
        <v>6795296</v>
      </c>
      <c r="AM320" s="4">
        <v>7642609</v>
      </c>
      <c r="AN320" s="4">
        <v>8489920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18593</v>
      </c>
      <c r="I321" s="3">
        <v>0</v>
      </c>
      <c r="J321" s="3">
        <v>6791238</v>
      </c>
      <c r="K321" s="3">
        <v>6772645</v>
      </c>
      <c r="L321" s="3">
        <v>6772645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5384360</v>
      </c>
      <c r="T321" s="3">
        <v>5384360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676025</v>
      </c>
      <c r="Z321" s="3">
        <v>676025</v>
      </c>
      <c r="AA321" s="4">
        <v>676025</v>
      </c>
      <c r="AB321" s="4">
        <v>676025</v>
      </c>
      <c r="AC321" s="4">
        <v>676025</v>
      </c>
      <c r="AD321" s="4">
        <v>676024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3392521</v>
      </c>
      <c r="AJ321" s="4">
        <v>4068546</v>
      </c>
      <c r="AK321" s="4">
        <v>4744571</v>
      </c>
      <c r="AL321" s="4">
        <v>5420596</v>
      </c>
      <c r="AM321" s="4">
        <v>6096621</v>
      </c>
      <c r="AN321" s="4">
        <v>6772645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6900</v>
      </c>
      <c r="I322" s="3">
        <v>110854</v>
      </c>
      <c r="J322" s="3">
        <v>2632682</v>
      </c>
      <c r="K322" s="3">
        <v>2625782</v>
      </c>
      <c r="L322" s="3">
        <v>2514928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1936202</v>
      </c>
      <c r="T322" s="3">
        <v>1825348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262118</v>
      </c>
      <c r="Z322" s="3">
        <v>262118</v>
      </c>
      <c r="AA322" s="4">
        <v>234405</v>
      </c>
      <c r="AB322" s="4">
        <v>234405</v>
      </c>
      <c r="AC322" s="4">
        <v>234405</v>
      </c>
      <c r="AD322" s="4">
        <v>234405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1315190</v>
      </c>
      <c r="AJ322" s="4">
        <v>1577308</v>
      </c>
      <c r="AK322" s="4">
        <v>1811713</v>
      </c>
      <c r="AL322" s="4">
        <v>2046118</v>
      </c>
      <c r="AM322" s="4">
        <v>2280523</v>
      </c>
      <c r="AN322" s="4">
        <v>2514928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37528</v>
      </c>
      <c r="I323" s="1">
        <v>0</v>
      </c>
      <c r="J323" s="3">
        <v>13121261</v>
      </c>
      <c r="K323" s="3">
        <v>13083733</v>
      </c>
      <c r="L323" s="3">
        <v>13083733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10566504</v>
      </c>
      <c r="T323" s="3">
        <v>10566504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1305872</v>
      </c>
      <c r="Z323" s="3">
        <v>1305872</v>
      </c>
      <c r="AA323" s="4">
        <v>1305871</v>
      </c>
      <c r="AB323" s="4">
        <v>1305871</v>
      </c>
      <c r="AC323" s="4">
        <v>1305871</v>
      </c>
      <c r="AD323" s="4">
        <v>1305872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6554376</v>
      </c>
      <c r="AJ323" s="4">
        <v>7860248</v>
      </c>
      <c r="AK323" s="4">
        <v>9166119</v>
      </c>
      <c r="AL323" s="4">
        <v>10471990</v>
      </c>
      <c r="AM323" s="4">
        <v>11777861</v>
      </c>
      <c r="AN323" s="4">
        <v>13083733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11686</v>
      </c>
      <c r="I324" s="3">
        <v>0</v>
      </c>
      <c r="J324" s="3">
        <v>4205699</v>
      </c>
      <c r="K324" s="3">
        <v>4194013</v>
      </c>
      <c r="L324" s="3">
        <v>4194013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3186723</v>
      </c>
      <c r="T324" s="3">
        <v>3186723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418622</v>
      </c>
      <c r="Z324" s="3">
        <v>418622</v>
      </c>
      <c r="AA324" s="4">
        <v>418622</v>
      </c>
      <c r="AB324" s="4">
        <v>418622</v>
      </c>
      <c r="AC324" s="4">
        <v>418622</v>
      </c>
      <c r="AD324" s="4">
        <v>418623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2100902</v>
      </c>
      <c r="AJ324" s="4">
        <v>2519524</v>
      </c>
      <c r="AK324" s="4">
        <v>2938146</v>
      </c>
      <c r="AL324" s="4">
        <v>3356768</v>
      </c>
      <c r="AM324" s="4">
        <v>3775390</v>
      </c>
      <c r="AN324" s="4">
        <v>4194013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11764</v>
      </c>
      <c r="I325" s="1">
        <v>0</v>
      </c>
      <c r="J325" s="3">
        <v>4318584</v>
      </c>
      <c r="K325" s="3">
        <v>4306820</v>
      </c>
      <c r="L325" s="3">
        <v>4306820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3348121</v>
      </c>
      <c r="T325" s="3">
        <v>3348121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429898</v>
      </c>
      <c r="Z325" s="3">
        <v>429898</v>
      </c>
      <c r="AA325" s="4">
        <v>429898</v>
      </c>
      <c r="AB325" s="4">
        <v>429898</v>
      </c>
      <c r="AC325" s="4">
        <v>429898</v>
      </c>
      <c r="AD325" s="4">
        <v>429898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2157330</v>
      </c>
      <c r="AJ325" s="4">
        <v>2587228</v>
      </c>
      <c r="AK325" s="4">
        <v>3017126</v>
      </c>
      <c r="AL325" s="4">
        <v>3447024</v>
      </c>
      <c r="AM325" s="4">
        <v>3876922</v>
      </c>
      <c r="AN325" s="4">
        <v>4306820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25229</v>
      </c>
      <c r="I326" s="1">
        <v>0</v>
      </c>
      <c r="J326" s="3">
        <v>8968022</v>
      </c>
      <c r="K326" s="3">
        <v>8942793</v>
      </c>
      <c r="L326" s="3">
        <v>8942793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7090641</v>
      </c>
      <c r="T326" s="3">
        <v>7090641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892598</v>
      </c>
      <c r="Z326" s="3">
        <v>892598</v>
      </c>
      <c r="AA326" s="4">
        <v>892597</v>
      </c>
      <c r="AB326" s="4">
        <v>892597</v>
      </c>
      <c r="AC326" s="4">
        <v>892597</v>
      </c>
      <c r="AD326" s="4">
        <v>892598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4479806</v>
      </c>
      <c r="AJ326" s="4">
        <v>5372404</v>
      </c>
      <c r="AK326" s="4">
        <v>6265001</v>
      </c>
      <c r="AL326" s="4">
        <v>7157598</v>
      </c>
      <c r="AM326" s="4">
        <v>8050195</v>
      </c>
      <c r="AN326" s="4">
        <v>8942793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10960323</v>
      </c>
      <c r="I327" s="3">
        <f t="shared" si="0"/>
        <v>815860</v>
      </c>
      <c r="J327" s="3">
        <f t="shared" si="0"/>
        <v>3921797726</v>
      </c>
      <c r="K327" s="3">
        <f t="shared" si="0"/>
        <v>3910837403</v>
      </c>
      <c r="L327" s="3">
        <f t="shared" si="0"/>
        <v>3910021543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3100655478</v>
      </c>
      <c r="T327" s="3">
        <f t="shared" si="0"/>
        <v>3099839618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390353064</v>
      </c>
      <c r="Z327" s="3">
        <f t="shared" si="0"/>
        <v>390353064</v>
      </c>
      <c r="AA327" s="3">
        <f t="shared" si="0"/>
        <v>390149097</v>
      </c>
      <c r="AB327" s="3">
        <f t="shared" si="0"/>
        <v>390149097</v>
      </c>
      <c r="AC327" s="3">
        <f t="shared" si="0"/>
        <v>390149097</v>
      </c>
      <c r="AD327" s="3">
        <f t="shared" si="0"/>
        <v>390148952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1959072236</v>
      </c>
      <c r="AJ327" s="3">
        <f t="shared" si="0"/>
        <v>2349425300</v>
      </c>
      <c r="AK327" s="3">
        <f t="shared" si="0"/>
        <v>2739574397</v>
      </c>
      <c r="AL327" s="3">
        <f t="shared" si="0"/>
        <v>3129723494</v>
      </c>
      <c r="AM327" s="3">
        <f t="shared" si="0"/>
        <v>3519872591</v>
      </c>
      <c r="AN327" s="3">
        <f t="shared" si="0"/>
        <v>3910021543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1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707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5" x14ac:dyDescent="0.2">
      <c r="A17" s="1" t="s">
        <v>730</v>
      </c>
      <c r="B17" s="3">
        <f>SUM('Budget by Source'!C331:J331)-'Budget by Source'!K331</f>
        <v>0</v>
      </c>
    </row>
    <row r="18" spans="1:5" x14ac:dyDescent="0.2">
      <c r="A18" s="6" t="s">
        <v>733</v>
      </c>
      <c r="B18" s="3">
        <f>'Payment by Source'!K331-'Payment Total'!E332</f>
        <v>0</v>
      </c>
      <c r="C18" s="1" t="s">
        <v>758</v>
      </c>
    </row>
    <row r="19" spans="1:5" x14ac:dyDescent="0.2">
      <c r="A19" s="7" t="s">
        <v>739</v>
      </c>
      <c r="B19" s="3">
        <f>'Payment Total'!Q332-'Payment Total'!E332</f>
        <v>0</v>
      </c>
      <c r="C19" s="1" t="s">
        <v>758</v>
      </c>
    </row>
    <row r="20" spans="1:5" x14ac:dyDescent="0.2">
      <c r="A20" s="7" t="s">
        <v>1152</v>
      </c>
      <c r="B20" s="3">
        <f>C20-'Budget Total'!C331</f>
        <v>0</v>
      </c>
      <c r="C20" s="3">
        <v>3927914974</v>
      </c>
    </row>
    <row r="21" spans="1:5" x14ac:dyDescent="0.2">
      <c r="A21" s="6" t="s">
        <v>749</v>
      </c>
      <c r="B21" s="3">
        <f>SUM('Payment Total'!$N$7:$N$331)</f>
        <v>0</v>
      </c>
    </row>
    <row r="22" spans="1:5" x14ac:dyDescent="0.2">
      <c r="A22" s="6" t="s">
        <v>750</v>
      </c>
      <c r="B22" s="56">
        <f>SUM('Payment Total'!$T$7:$T$331,'Payment Total'!$V$7:$V$331)</f>
        <v>0</v>
      </c>
    </row>
    <row r="23" spans="1:5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5" x14ac:dyDescent="0.2">
      <c r="A24" s="6" t="s">
        <v>752</v>
      </c>
      <c r="B24" s="3">
        <f>'Budget Total'!H331-SUM('Payment Total'!G332,'Payment Total'!H332)</f>
        <v>0</v>
      </c>
    </row>
    <row r="25" spans="1:5" x14ac:dyDescent="0.2">
      <c r="A25" s="6" t="s">
        <v>795</v>
      </c>
      <c r="B25" s="3">
        <f>C25-'Budget Total'!D331</f>
        <v>0</v>
      </c>
      <c r="C25" s="3">
        <v>378490</v>
      </c>
    </row>
    <row r="26" spans="1:5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5" x14ac:dyDescent="0.2">
      <c r="A27" s="6" t="s">
        <v>796</v>
      </c>
      <c r="B27" s="147">
        <f>C27-'Budget Total'!F331</f>
        <v>-0.89999999478459358</v>
      </c>
      <c r="C27" s="147">
        <v>10960322.100000005</v>
      </c>
      <c r="D27" s="148" t="s">
        <v>797</v>
      </c>
    </row>
    <row r="28" spans="1:5" x14ac:dyDescent="0.2">
      <c r="A28" s="6" t="s">
        <v>798</v>
      </c>
      <c r="B28" s="147">
        <f>MIN('Payment by Source'!$K$6:$K$330)</f>
        <v>56152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5" x14ac:dyDescent="0.2">
      <c r="A29" s="6" t="s">
        <v>800</v>
      </c>
      <c r="B29" s="147">
        <f>C29-'Budget Total'!G331</f>
        <v>0</v>
      </c>
      <c r="C29" s="147">
        <v>815860</v>
      </c>
      <c r="D29" s="147"/>
    </row>
    <row r="30" spans="1:5" x14ac:dyDescent="0.2">
      <c r="A30" s="6" t="s">
        <v>1764</v>
      </c>
      <c r="B30" s="147">
        <f>D30+C30</f>
        <v>-8</v>
      </c>
      <c r="C30" s="147">
        <f>C29</f>
        <v>815860</v>
      </c>
      <c r="D30" s="147">
        <f>('Payment Total'!E332-'Payment Total'!D332)*4</f>
        <v>-815868</v>
      </c>
      <c r="E30" s="148" t="s">
        <v>797</v>
      </c>
    </row>
    <row r="31" spans="1:5" x14ac:dyDescent="0.2">
      <c r="A31" s="6" t="s">
        <v>818</v>
      </c>
      <c r="B31" s="147">
        <f>COUNTIF(SpecialEdDeficit!$E$3:$E$327,"&gt;0")-C31</f>
        <v>0</v>
      </c>
      <c r="C31" s="147">
        <v>298</v>
      </c>
      <c r="D31" s="147" t="s">
        <v>819</v>
      </c>
    </row>
    <row r="32" spans="1:5" x14ac:dyDescent="0.2">
      <c r="A32" s="6"/>
    </row>
    <row r="33" spans="1:2" x14ac:dyDescent="0.2">
      <c r="A33" s="6" t="s">
        <v>741</v>
      </c>
    </row>
    <row r="34" spans="1:2" x14ac:dyDescent="0.2">
      <c r="A34" s="6" t="s">
        <v>784</v>
      </c>
    </row>
    <row r="35" spans="1:2" x14ac:dyDescent="0.2">
      <c r="A35" s="6"/>
    </row>
    <row r="36" spans="1:2" x14ac:dyDescent="0.2">
      <c r="A36" s="6"/>
    </row>
    <row r="37" spans="1:2" x14ac:dyDescent="0.2">
      <c r="A37" s="61" t="s">
        <v>773</v>
      </c>
      <c r="B37" s="61" t="s">
        <v>774</v>
      </c>
    </row>
    <row r="38" spans="1:2" x14ac:dyDescent="0.2">
      <c r="A38" s="175" t="str">
        <f>_xlfn.CONCAT("9/",B38,"/",$B$1-1)</f>
        <v>9/18/2025</v>
      </c>
      <c r="B38" s="61">
        <v>18</v>
      </c>
    </row>
    <row r="39" spans="1:2" x14ac:dyDescent="0.2">
      <c r="A39" s="175" t="str">
        <f>_xlfn.CONCAT("10/",B39,"/",$B$1-1)</f>
        <v>10/17/2025</v>
      </c>
      <c r="B39" s="61">
        <v>17</v>
      </c>
    </row>
    <row r="40" spans="1:2" x14ac:dyDescent="0.2">
      <c r="A40" s="175" t="str">
        <f>_xlfn.CONCAT("11/",B40,"/",$B$1-1)</f>
        <v>11/19/2025</v>
      </c>
      <c r="B40" s="61">
        <v>19</v>
      </c>
    </row>
    <row r="41" spans="1:2" x14ac:dyDescent="0.2">
      <c r="A41" s="175" t="str">
        <f>_xlfn.CONCAT("12/",B41,"/",$B$1-1)</f>
        <v>12/18/2025</v>
      </c>
      <c r="B41" s="61">
        <v>18</v>
      </c>
    </row>
    <row r="42" spans="1:2" x14ac:dyDescent="0.2">
      <c r="A42" s="175" t="str">
        <f>_xlfn.CONCAT("1/",B42,"/",$B$1)</f>
        <v>1/17/2026</v>
      </c>
      <c r="B42" s="61">
        <v>17</v>
      </c>
    </row>
    <row r="43" spans="1:2" x14ac:dyDescent="0.2">
      <c r="A43" s="175" t="str">
        <f>_xlfn.CONCAT("2/",B43,"/",$B$1)</f>
        <v>2/20/2026</v>
      </c>
      <c r="B43" s="61">
        <v>20</v>
      </c>
    </row>
    <row r="44" spans="1:2" x14ac:dyDescent="0.2">
      <c r="A44" s="175" t="str">
        <f>_xlfn.CONCAT("3/",B44,"/",$B$1)</f>
        <v>3/19/2026</v>
      </c>
      <c r="B44" s="61">
        <v>19</v>
      </c>
    </row>
    <row r="45" spans="1:2" x14ac:dyDescent="0.2">
      <c r="A45" s="175" t="str">
        <f>_xlfn.CONCAT("4/",B45,"/",$B$1)</f>
        <v>4/17/2026</v>
      </c>
      <c r="B45" s="61">
        <v>17</v>
      </c>
    </row>
    <row r="46" spans="1:2" x14ac:dyDescent="0.2">
      <c r="A46" s="175" t="str">
        <f>_xlfn.CONCAT("5/",B46,"/",$B$1)</f>
        <v>5/19/2026</v>
      </c>
      <c r="B46" s="61">
        <v>19</v>
      </c>
    </row>
    <row r="47" spans="1:2" x14ac:dyDescent="0.2">
      <c r="A47" s="175" t="str">
        <f>_xlfn.CONCAT("6/",B47,"/",$B$1)</f>
        <v>6/18/2026</v>
      </c>
      <c r="B47" s="61">
        <v>18</v>
      </c>
    </row>
    <row r="48" spans="1:2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306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AEA Funding and Payments</vt:lpstr>
      <vt:lpstr>AEA Coding</vt:lpstr>
      <vt:lpstr>Data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2026-05-11T21:01:13Z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