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Exp to Pub Bud" sheetId="1" r:id="rId1"/>
    <sheet name="UAB Calc" sheetId="2" r:id="rId2"/>
    <sheet name="% Per Month Guide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JoyceThomsen</author>
  </authors>
  <commentList>
    <comment ref="I25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Adopted budget summary, column 1, line 23</t>
        </r>
      </text>
    </comment>
    <comment ref="I26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Adopted budget summary, column 1, line 31A</t>
        </r>
      </text>
    </comment>
    <comment ref="I27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Adopted budget summary, column 1, line 32</t>
        </r>
      </text>
    </comment>
    <comment ref="I28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Adopted budget summary, column 1, line 33</t>
        </r>
      </text>
    </comment>
    <comment ref="I29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Adopted budget summary, column 1, line 34</t>
        </r>
      </text>
    </comment>
    <comment ref="I30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Adopted budget summary, column 1, line 35</t>
        </r>
      </text>
    </comment>
    <comment ref="B16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Worksheets, appropriate column, line 38</t>
        </r>
      </text>
    </comment>
    <comment ref="B34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Worsheets, appropriate column, line 38</t>
        </r>
      </text>
    </comment>
    <comment ref="B17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Compare to "% Per Month Guide"</t>
        </r>
      </text>
    </comment>
    <comment ref="B35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Compare to "% per Month Guide"</t>
        </r>
      </text>
    </comment>
    <comment ref="J25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Compare to "% Per Month Guide"</t>
        </r>
      </text>
    </comment>
    <comment ref="J26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Compare to "% Per Month Guide"</t>
        </r>
      </text>
    </comment>
    <comment ref="J27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Compare to "% per Month Guide"</t>
        </r>
      </text>
    </comment>
    <comment ref="J28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Compare to "% Per Month Guide"</t>
        </r>
      </text>
    </comment>
    <comment ref="J29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Compare to "% Per Month Guide"</t>
        </r>
      </text>
    </comment>
    <comment ref="J30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Compare to "% Per Month Guide"</t>
        </r>
      </text>
    </comment>
    <comment ref="J32" authorId="0">
      <text>
        <r>
          <rPr>
            <b/>
            <sz val="10"/>
            <rFont val="Tahoma"/>
            <family val="2"/>
          </rPr>
          <t>JoyceThomsen:</t>
        </r>
        <r>
          <rPr>
            <sz val="10"/>
            <rFont val="Tahoma"/>
            <family val="2"/>
          </rPr>
          <t xml:space="preserve">
Compare to "% Per Month Guide"</t>
        </r>
      </text>
    </comment>
  </commentList>
</comments>
</file>

<file path=xl/sharedStrings.xml><?xml version="1.0" encoding="utf-8"?>
<sst xmlns="http://schemas.openxmlformats.org/spreadsheetml/2006/main" count="217" uniqueCount="152">
  <si>
    <t>GENERAL</t>
  </si>
  <si>
    <t>MGMNT</t>
  </si>
  <si>
    <t>PPEL</t>
  </si>
  <si>
    <t>ACTIVITY</t>
  </si>
  <si>
    <t>DEBT</t>
  </si>
  <si>
    <t>INSTRUCTION</t>
  </si>
  <si>
    <t>FACILITIES ACQ &amp; CONST</t>
  </si>
  <si>
    <t>TOTAL</t>
  </si>
  <si>
    <t>PUBLISHED BUDGET</t>
  </si>
  <si>
    <t>% USED</t>
  </si>
  <si>
    <t>% avg/mo/calc - 100%/12 mo X # months illustrated</t>
  </si>
  <si>
    <t>NUTRITION</t>
  </si>
  <si>
    <t>TOTAL USED</t>
  </si>
  <si>
    <t>PUB BUDGET</t>
  </si>
  <si>
    <t>% OF BUDGET</t>
  </si>
  <si>
    <t>SUPPORT SERVICES</t>
  </si>
  <si>
    <t>EXPENDITURES</t>
  </si>
  <si>
    <t>CALCULATION OF MISCELLANEOUS INCOME</t>
  </si>
  <si>
    <t>JUL</t>
  </si>
  <si>
    <t>AUG</t>
  </si>
  <si>
    <t>SEP</t>
  </si>
  <si>
    <t>OCT</t>
  </si>
  <si>
    <t>NOV</t>
  </si>
  <si>
    <t>DEC</t>
  </si>
  <si>
    <t>JAN</t>
  </si>
  <si>
    <t>EST</t>
  </si>
  <si>
    <t>FEB</t>
  </si>
  <si>
    <t>MAR</t>
  </si>
  <si>
    <t>APR</t>
  </si>
  <si>
    <t>MAY</t>
  </si>
  <si>
    <t>JUN</t>
  </si>
  <si>
    <t>UNSPENT AUTHORIZED BUDGET CALCULATION</t>
  </si>
  <si>
    <t>REGULAR PROGRAM DISTRICT COST</t>
  </si>
  <si>
    <t>+</t>
  </si>
  <si>
    <t>REGULAR PROGRAM BUDGET ADJUSTMENT</t>
  </si>
  <si>
    <t>SPECIAL ED DISTRICT COST</t>
  </si>
  <si>
    <t>AEA SPECIAL ED SUPPORT</t>
  </si>
  <si>
    <t>AEA SPECIAL ED SUPPORT ADJUSTMENT</t>
  </si>
  <si>
    <t>AEA MEDIA SERVICES</t>
  </si>
  <si>
    <t>AEA EDUCATIONAL SERVICES</t>
  </si>
  <si>
    <t>DROPOUT ALLOWABLE GROWTH</t>
  </si>
  <si>
    <t>SBRC ALLOWABLE GROWTH OTHER #1</t>
  </si>
  <si>
    <t>SBRC ALLOWABLE GROWTH OTHER #2</t>
  </si>
  <si>
    <t>SPECIAL ED DEFICIT ALLOWABLE GROWTH</t>
  </si>
  <si>
    <t>-</t>
  </si>
  <si>
    <t>SPECIAL ED POSITIVE BALANCE REDUCTION</t>
  </si>
  <si>
    <t>AEA SPECIAL ED POSITIVE BALANCE</t>
  </si>
  <si>
    <t>ALLOWANCE FOR CONSTRUCTION PROJECTS</t>
  </si>
  <si>
    <t>UNSPENT ALLOWANCE FOR CONSTRUCTION</t>
  </si>
  <si>
    <t>ENROLLMENT AUDIT ADJUSTMENT</t>
  </si>
  <si>
    <t>=</t>
  </si>
  <si>
    <t>MAXIMUM DISTRICT COST</t>
  </si>
  <si>
    <t>INSTRUCTIONAL SUPPORT AUTHORITY</t>
  </si>
  <si>
    <t>ED IMPROVEMENT AUTHORITY</t>
  </si>
  <si>
    <t>OTHER MISCELLANEOUS INCOME</t>
  </si>
  <si>
    <t>UNSPENT AUTH BUDGET - PREVIOUS YEAR</t>
  </si>
  <si>
    <t>MAXIMUM AUTHORIZED BUDGET</t>
  </si>
  <si>
    <t>UNSPENT AUTHORIZED 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</si>
  <si>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</si>
  <si>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</si>
  <si>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</si>
  <si>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</si>
  <si>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</si>
  <si>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</si>
  <si>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</si>
  <si>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</si>
  <si>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</si>
  <si>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</si>
  <si>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</si>
  <si>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 xml:space="preserve">     TOTAL</t>
  </si>
  <si>
    <t>AEA PRORATA REDUCTION</t>
  </si>
  <si>
    <t>Source Codes</t>
  </si>
  <si>
    <t>1110-1119</t>
  </si>
  <si>
    <t xml:space="preserve">INCOME </t>
  </si>
  <si>
    <t>SURTAXES</t>
  </si>
  <si>
    <t>1130-1139</t>
  </si>
  <si>
    <t>EXCISE TAXES</t>
  </si>
  <si>
    <t>UTILITY REPL.</t>
  </si>
  <si>
    <t>1170-1179</t>
  </si>
  <si>
    <t>Source Code</t>
  </si>
  <si>
    <t>All Other</t>
  </si>
  <si>
    <t>**</t>
  </si>
  <si>
    <t>NON-INSTRUCTION</t>
  </si>
  <si>
    <t>SAMPLE COMMUNITY SCHOOL DISTRICT</t>
  </si>
  <si>
    <t>AEA FLOW THROUGH</t>
  </si>
  <si>
    <t>AUTHORIZED BUDGET CALCULATION at the right</t>
  </si>
  <si>
    <t>STATE</t>
  </si>
  <si>
    <t>AID</t>
  </si>
  <si>
    <t>INSTRUCTIONAL</t>
  </si>
  <si>
    <t>SUPPORT</t>
  </si>
  <si>
    <t>PROPERTY</t>
  </si>
  <si>
    <t>TAX</t>
  </si>
  <si>
    <t>MISCELLANEOUS</t>
  </si>
  <si>
    <t>REVENUE</t>
  </si>
  <si>
    <t>SUPPLEMENTARY WEIGHTING DISTRICT COST</t>
  </si>
  <si>
    <t>INCLUDES FLOW THROUGH</t>
  </si>
  <si>
    <t>EXPENDITURES/EXPENSES TO CERTIFIED BUDGET COMPARISON</t>
  </si>
  <si>
    <t>OTHER</t>
  </si>
  <si>
    <t>FUNCTION</t>
  </si>
  <si>
    <t>1XXX</t>
  </si>
  <si>
    <t>2XXX</t>
  </si>
  <si>
    <t>3XXX</t>
  </si>
  <si>
    <t>4XXX</t>
  </si>
  <si>
    <t>5XXX</t>
  </si>
  <si>
    <t>September - 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</si>
  <si>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</si>
  <si>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</si>
  <si>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</si>
  <si>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</si>
  <si>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</si>
  <si>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</si>
  <si>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</si>
  <si>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</si>
  <si>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</si>
  <si>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</si>
  <si>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</si>
  <si>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</si>
  <si>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Salaries Recorded</t>
  </si>
  <si>
    <t xml:space="preserve">Salaries Recorded </t>
  </si>
  <si>
    <t>Every Month</t>
  </si>
  <si>
    <t>THROUGH (Month/Year)</t>
  </si>
  <si>
    <t>FOUR YEAR-OLD</t>
  </si>
  <si>
    <t>PRESCHOOL</t>
  </si>
  <si>
    <t>STATE FISCAL</t>
  </si>
  <si>
    <t>STABILIZATION</t>
  </si>
  <si>
    <t>AEA</t>
  </si>
  <si>
    <t>FLOWTHROUGH</t>
  </si>
  <si>
    <t>(Includes</t>
  </si>
  <si>
    <t>Flowthrough)</t>
  </si>
  <si>
    <t xml:space="preserve">** Fill in STATE AID, INSTRUCTIONAL SUPPORT, FOUR YEAR-OLD PRESCHOOL, STATE FISCAL STABILIZATION, AEA FLOWTHROUGH, PROPERTY TAX, INCOME SURTAXES, </t>
  </si>
  <si>
    <t xml:space="preserve">EXCISE TAXES and TOTAL REVENUE columns.  The MISC column will automatically be filled in and transferred to the UNSPENT </t>
  </si>
  <si>
    <t>TEACHER SALARY SUMMPLEMENT DISTRICT COST</t>
  </si>
  <si>
    <t>PROF DEV SUPPLEMENT DISTRICT COST</t>
  </si>
  <si>
    <t>EARLY INTERVENTION SUPPL DISTRICT COST</t>
  </si>
  <si>
    <t>AEA SHARING  DISTRICT COST</t>
  </si>
  <si>
    <t>AEA TEACHER SALARY SUPPL DISTRICT COST</t>
  </si>
  <si>
    <t>AEA PROF DEV SUPPL DISTRICT COST</t>
  </si>
  <si>
    <t>PRESCHOOL FOUNDATION AID</t>
  </si>
  <si>
    <t>Yellow indicates a formula)</t>
  </si>
  <si>
    <t>3111, 3113, 3204</t>
  </si>
  <si>
    <t>3216, 3373, 3376</t>
  </si>
  <si>
    <t>4034, 4036, 4039</t>
  </si>
  <si>
    <t>NON-INSTRUCTIONAL</t>
  </si>
  <si>
    <t>EQUAL/LIB/SPEC REV</t>
  </si>
  <si>
    <t>PERL</t>
  </si>
  <si>
    <t>CAPITAL PROJECTS</t>
  </si>
  <si>
    <t>DEBT SERVICE</t>
  </si>
  <si>
    <t>OTHER ENTERPRISE</t>
  </si>
  <si>
    <t>EMG LEVY/ DISASTER RELIEF</t>
  </si>
  <si>
    <t>2011-12</t>
  </si>
  <si>
    <t>TRANSFERS</t>
  </si>
  <si>
    <t>62XX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</si>
</sst>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1" xfId="0" applyNumberForma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2" fillId="0" borderId="2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10" fontId="0" fillId="0" borderId="20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164" fontId="0" fillId="33" borderId="20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4" fontId="0" fillId="33" borderId="11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49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0</xdr:rowOff>
    </xdr:from>
    <xdr:to>
      <xdr:col>0</xdr:col>
      <xdr:colOff>333375</xdr:colOff>
      <xdr:row>11</xdr:row>
      <xdr:rowOff>152400</xdr:rowOff>
    </xdr:to>
    <xdr:sp>
      <xdr:nvSpPr>
        <xdr:cNvPr id="1" name="Left Brace 1"/>
        <xdr:cNvSpPr>
          <a:spLocks/>
        </xdr:cNvSpPr>
      </xdr:nvSpPr>
      <xdr:spPr>
        <a:xfrm>
          <a:off x="266700" y="1781175"/>
          <a:ext cx="66675" cy="476250"/>
        </a:xfrm>
        <a:prstGeom prst="leftBrace">
          <a:avLst>
            <a:gd name="adj" fmla="val -48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26</xdr:row>
      <xdr:rowOff>76200</xdr:rowOff>
    </xdr:from>
    <xdr:to>
      <xdr:col>12</xdr:col>
      <xdr:colOff>419100</xdr:colOff>
      <xdr:row>35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991600" y="4305300"/>
          <a:ext cx="29432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5.8515625" style="0" customWidth="1"/>
    <col min="2" max="2" width="25.7109375" style="0" customWidth="1"/>
    <col min="3" max="3" width="9.7109375" style="0" customWidth="1"/>
    <col min="4" max="5" width="13.421875" style="0" customWidth="1"/>
    <col min="6" max="6" width="11.28125" style="0" customWidth="1"/>
    <col min="7" max="7" width="13.8515625" style="0" customWidth="1"/>
    <col min="8" max="8" width="14.00390625" style="0" customWidth="1"/>
    <col min="9" max="10" width="14.7109375" style="0" customWidth="1"/>
  </cols>
  <sheetData>
    <row r="1" spans="1:9" ht="12.75">
      <c r="A1" s="54" t="s">
        <v>83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5" t="s">
        <v>96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 t="s">
        <v>120</v>
      </c>
      <c r="B3" s="56"/>
      <c r="C3" s="56"/>
      <c r="D3" s="56"/>
      <c r="E3" s="56"/>
      <c r="F3" s="56"/>
      <c r="G3" s="56"/>
      <c r="H3" s="56"/>
      <c r="I3" s="56"/>
    </row>
    <row r="6" spans="3:10" ht="38.25">
      <c r="C6" s="35" t="s">
        <v>98</v>
      </c>
      <c r="D6" s="2" t="s">
        <v>0</v>
      </c>
      <c r="E6" s="2" t="s">
        <v>1</v>
      </c>
      <c r="F6" s="52" t="s">
        <v>143</v>
      </c>
      <c r="G6" s="2" t="s">
        <v>2</v>
      </c>
      <c r="H6" s="52" t="s">
        <v>148</v>
      </c>
      <c r="I6" s="2" t="s">
        <v>144</v>
      </c>
      <c r="J6" s="2" t="s">
        <v>3</v>
      </c>
    </row>
    <row r="7" spans="2:10" ht="12.75">
      <c r="B7" s="1" t="s">
        <v>5</v>
      </c>
      <c r="C7" s="35" t="s">
        <v>99</v>
      </c>
      <c r="D7" s="32">
        <v>3284079.31</v>
      </c>
      <c r="E7" s="32">
        <v>71392.99</v>
      </c>
      <c r="F7" s="32"/>
      <c r="G7" s="32"/>
      <c r="H7" s="32"/>
      <c r="I7" s="32"/>
      <c r="J7" s="32">
        <v>385448.07</v>
      </c>
    </row>
    <row r="8" spans="2:10" ht="12.75">
      <c r="B8" s="1" t="s">
        <v>15</v>
      </c>
      <c r="C8" s="35" t="s">
        <v>100</v>
      </c>
      <c r="D8" s="32">
        <v>1929724.9</v>
      </c>
      <c r="E8" s="32">
        <v>39244.73</v>
      </c>
      <c r="F8" s="32"/>
      <c r="G8" s="32"/>
      <c r="H8" s="32"/>
      <c r="I8" s="32"/>
      <c r="J8" s="32"/>
    </row>
    <row r="9" spans="2:10" ht="12.75">
      <c r="B9" s="1" t="s">
        <v>142</v>
      </c>
      <c r="C9" s="35" t="s">
        <v>101</v>
      </c>
      <c r="D9" s="32"/>
      <c r="E9" s="32"/>
      <c r="F9" s="32"/>
      <c r="G9" s="32"/>
      <c r="H9" s="32"/>
      <c r="I9" s="32"/>
      <c r="J9" s="32"/>
    </row>
    <row r="10" spans="1:10" ht="12.75">
      <c r="A10" s="53" t="s">
        <v>97</v>
      </c>
      <c r="B10" s="1" t="s">
        <v>6</v>
      </c>
      <c r="C10" s="35" t="s">
        <v>102</v>
      </c>
      <c r="D10" s="32"/>
      <c r="E10" s="32"/>
      <c r="F10" s="32">
        <v>315226.04</v>
      </c>
      <c r="G10" s="32">
        <v>111694.91</v>
      </c>
      <c r="H10" s="32">
        <v>11.05</v>
      </c>
      <c r="I10" s="32"/>
      <c r="J10" s="32"/>
    </row>
    <row r="11" spans="1:10" ht="12.75" customHeight="1">
      <c r="A11" s="53"/>
      <c r="B11" s="1" t="s">
        <v>4</v>
      </c>
      <c r="C11" s="35" t="s">
        <v>103</v>
      </c>
      <c r="D11" s="32"/>
      <c r="E11" s="32"/>
      <c r="F11" s="32"/>
      <c r="G11" s="32"/>
      <c r="H11" s="32"/>
      <c r="I11" s="32">
        <v>385448.07</v>
      </c>
      <c r="J11" s="32"/>
    </row>
    <row r="12" spans="1:10" ht="12.75">
      <c r="A12" s="53"/>
      <c r="B12" s="1" t="s">
        <v>84</v>
      </c>
      <c r="C12" s="35">
        <v>6100</v>
      </c>
      <c r="D12" s="32">
        <v>419932</v>
      </c>
      <c r="E12" s="32"/>
      <c r="F12" s="32"/>
      <c r="G12" s="32"/>
      <c r="H12" s="32"/>
      <c r="I12" s="32"/>
      <c r="J12" s="32"/>
    </row>
    <row r="13" spans="2:10" ht="12.75">
      <c r="B13" s="1" t="s">
        <v>150</v>
      </c>
      <c r="C13" s="35" t="s">
        <v>151</v>
      </c>
      <c r="D13" s="32"/>
      <c r="E13" s="32"/>
      <c r="F13" s="32"/>
      <c r="G13" s="32"/>
      <c r="H13" s="32"/>
      <c r="I13" s="32"/>
      <c r="J13" s="32"/>
    </row>
    <row r="14" spans="2:10" ht="12.75">
      <c r="B14" s="1" t="s">
        <v>7</v>
      </c>
      <c r="C14" s="1"/>
      <c r="D14" s="33">
        <f>D7+D8+D9+D10+D11+D12+D13</f>
        <v>5633736.21</v>
      </c>
      <c r="E14" s="33">
        <f aca="true" t="shared" si="0" ref="E14:J14">E7+E8+E9+E10+E11+E12+E13</f>
        <v>110637.72</v>
      </c>
      <c r="F14" s="33">
        <f t="shared" si="0"/>
        <v>315226.04</v>
      </c>
      <c r="G14" s="33">
        <f t="shared" si="0"/>
        <v>111694.91</v>
      </c>
      <c r="H14" s="33">
        <f t="shared" si="0"/>
        <v>11.05</v>
      </c>
      <c r="I14" s="33">
        <f t="shared" si="0"/>
        <v>385448.07</v>
      </c>
      <c r="J14" s="33">
        <f t="shared" si="0"/>
        <v>385448.07</v>
      </c>
    </row>
    <row r="15" spans="4:10" ht="12.75">
      <c r="D15" s="6"/>
      <c r="E15" s="6"/>
      <c r="F15" s="6"/>
      <c r="G15" s="6"/>
      <c r="H15" s="6"/>
      <c r="I15" s="6"/>
      <c r="J15" s="6"/>
    </row>
    <row r="16" spans="2:10" ht="12.75">
      <c r="B16" t="s">
        <v>8</v>
      </c>
      <c r="D16" s="27">
        <v>9896467</v>
      </c>
      <c r="E16" s="27">
        <v>250000</v>
      </c>
      <c r="F16" s="27">
        <v>380000</v>
      </c>
      <c r="G16" s="27">
        <v>250000</v>
      </c>
      <c r="H16" s="27">
        <v>0</v>
      </c>
      <c r="I16" s="27">
        <v>844905</v>
      </c>
      <c r="J16" s="27">
        <v>844905</v>
      </c>
    </row>
    <row r="17" spans="2:10" ht="12.75">
      <c r="B17" t="s">
        <v>9</v>
      </c>
      <c r="D17" s="3">
        <f aca="true" t="shared" si="1" ref="D17:I17">D14/D16</f>
        <v>0.5692674173520712</v>
      </c>
      <c r="E17" s="3">
        <f t="shared" si="1"/>
        <v>0.44255088</v>
      </c>
      <c r="F17" s="3">
        <f t="shared" si="1"/>
        <v>0.8295422105263157</v>
      </c>
      <c r="G17" s="3">
        <f t="shared" si="1"/>
        <v>0.44677964000000003</v>
      </c>
      <c r="H17" s="3" t="e">
        <f t="shared" si="1"/>
        <v>#DIV/0!</v>
      </c>
      <c r="I17" s="3">
        <f t="shared" si="1"/>
        <v>0.456202851208124</v>
      </c>
      <c r="J17" s="3">
        <f>J14/J16</f>
        <v>0.456202851208124</v>
      </c>
    </row>
    <row r="20" ht="12.75">
      <c r="B20" t="s">
        <v>10</v>
      </c>
    </row>
    <row r="21" ht="12.75">
      <c r="D21" s="31">
        <f>100/12*6</f>
        <v>50</v>
      </c>
    </row>
    <row r="24" spans="3:10" ht="25.5">
      <c r="C24" s="35" t="s">
        <v>98</v>
      </c>
      <c r="D24" s="52" t="s">
        <v>145</v>
      </c>
      <c r="E24" s="52" t="s">
        <v>146</v>
      </c>
      <c r="F24" s="2" t="s">
        <v>11</v>
      </c>
      <c r="G24" s="52" t="s">
        <v>147</v>
      </c>
      <c r="H24" s="2" t="s">
        <v>12</v>
      </c>
      <c r="I24" s="2" t="s">
        <v>13</v>
      </c>
      <c r="J24" s="2" t="s">
        <v>14</v>
      </c>
    </row>
    <row r="25" spans="2:10" ht="12.75">
      <c r="B25" s="1" t="s">
        <v>5</v>
      </c>
      <c r="C25" s="35" t="s">
        <v>99</v>
      </c>
      <c r="D25" s="32"/>
      <c r="E25" s="32"/>
      <c r="F25" s="32"/>
      <c r="G25" s="32"/>
      <c r="H25" s="33">
        <f aca="true" t="shared" si="2" ref="H25:H31">D7+E7+F7+G7+H7+I7+D25+E25+F25+G25</f>
        <v>3355472.3000000003</v>
      </c>
      <c r="I25" s="32">
        <v>6144976</v>
      </c>
      <c r="J25" s="4">
        <f aca="true" t="shared" si="3" ref="J25:J31">H25/I25</f>
        <v>0.5460513271329295</v>
      </c>
    </row>
    <row r="26" spans="2:10" ht="12.75">
      <c r="B26" s="1" t="s">
        <v>15</v>
      </c>
      <c r="C26" s="35" t="s">
        <v>100</v>
      </c>
      <c r="D26" s="32"/>
      <c r="E26" s="32"/>
      <c r="F26" s="32"/>
      <c r="G26" s="32"/>
      <c r="H26" s="33">
        <f t="shared" si="2"/>
        <v>1968969.63</v>
      </c>
      <c r="I26" s="32">
        <v>4014559</v>
      </c>
      <c r="J26" s="4">
        <f t="shared" si="3"/>
        <v>0.4904572656672875</v>
      </c>
    </row>
    <row r="27" spans="2:10" ht="12.75">
      <c r="B27" s="1" t="s">
        <v>82</v>
      </c>
      <c r="C27" s="35" t="s">
        <v>101</v>
      </c>
      <c r="D27" s="32">
        <v>214434.06</v>
      </c>
      <c r="E27" s="32">
        <v>15926.98</v>
      </c>
      <c r="F27" s="32">
        <v>30191.62</v>
      </c>
      <c r="G27" s="32">
        <v>30191.62</v>
      </c>
      <c r="H27" s="33">
        <f t="shared" si="2"/>
        <v>290744.28</v>
      </c>
      <c r="I27" s="32">
        <v>556000</v>
      </c>
      <c r="J27" s="4">
        <f t="shared" si="3"/>
        <v>0.5229213669064748</v>
      </c>
    </row>
    <row r="28" spans="2:10" ht="12.75">
      <c r="B28" s="1" t="s">
        <v>6</v>
      </c>
      <c r="C28" s="35" t="s">
        <v>102</v>
      </c>
      <c r="D28" s="32"/>
      <c r="E28" s="32"/>
      <c r="F28" s="32"/>
      <c r="G28" s="32"/>
      <c r="H28" s="33">
        <f t="shared" si="2"/>
        <v>426931.99999999994</v>
      </c>
      <c r="I28" s="32">
        <v>222000</v>
      </c>
      <c r="J28" s="4">
        <f t="shared" si="3"/>
        <v>1.9231171171171169</v>
      </c>
    </row>
    <row r="29" spans="2:10" ht="12.75">
      <c r="B29" s="1" t="s">
        <v>4</v>
      </c>
      <c r="C29" s="35" t="s">
        <v>103</v>
      </c>
      <c r="D29" s="32"/>
      <c r="E29" s="32"/>
      <c r="F29" s="32"/>
      <c r="G29" s="32"/>
      <c r="H29" s="33">
        <f t="shared" si="2"/>
        <v>385448.07</v>
      </c>
      <c r="I29" s="32">
        <v>844905</v>
      </c>
      <c r="J29" s="4">
        <f t="shared" si="3"/>
        <v>0.456202851208124</v>
      </c>
    </row>
    <row r="30" spans="2:10" ht="12.75">
      <c r="B30" s="1" t="s">
        <v>84</v>
      </c>
      <c r="C30" s="35">
        <v>6100</v>
      </c>
      <c r="D30" s="32"/>
      <c r="E30" s="32"/>
      <c r="F30" s="32"/>
      <c r="G30" s="32"/>
      <c r="H30" s="33">
        <f t="shared" si="2"/>
        <v>419932</v>
      </c>
      <c r="I30" s="32">
        <v>419932</v>
      </c>
      <c r="J30" s="4">
        <f t="shared" si="3"/>
        <v>1</v>
      </c>
    </row>
    <row r="31" spans="2:10" ht="12.75">
      <c r="B31" s="1" t="s">
        <v>150</v>
      </c>
      <c r="C31" s="35" t="s">
        <v>151</v>
      </c>
      <c r="D31" s="32"/>
      <c r="E31" s="32"/>
      <c r="F31" s="32"/>
      <c r="G31" s="32"/>
      <c r="H31" s="33">
        <f t="shared" si="2"/>
        <v>0</v>
      </c>
      <c r="I31" s="32">
        <v>100000</v>
      </c>
      <c r="J31" s="4">
        <f t="shared" si="3"/>
        <v>0</v>
      </c>
    </row>
    <row r="32" spans="2:10" ht="12.75">
      <c r="B32" s="1" t="s">
        <v>7</v>
      </c>
      <c r="C32" s="1"/>
      <c r="D32" s="33">
        <f aca="true" t="shared" si="4" ref="D32:I32">D25+D26+D27+D28+D29+D30+D31</f>
        <v>214434.06</v>
      </c>
      <c r="E32" s="33">
        <f t="shared" si="4"/>
        <v>15926.98</v>
      </c>
      <c r="F32" s="33">
        <f t="shared" si="4"/>
        <v>30191.62</v>
      </c>
      <c r="G32" s="33">
        <f t="shared" si="4"/>
        <v>30191.62</v>
      </c>
      <c r="H32" s="33">
        <f t="shared" si="4"/>
        <v>6847498.28</v>
      </c>
      <c r="I32" s="33">
        <f t="shared" si="4"/>
        <v>12302372</v>
      </c>
      <c r="J32" s="4">
        <f>H32/I32</f>
        <v>0.5565998394455963</v>
      </c>
    </row>
    <row r="33" spans="4:10" ht="12.75">
      <c r="D33" s="6"/>
      <c r="E33" s="6"/>
      <c r="F33" s="6"/>
      <c r="G33" s="6"/>
      <c r="H33" s="6"/>
      <c r="I33" s="6"/>
      <c r="J33" s="6"/>
    </row>
    <row r="34" spans="2:10" ht="12.75">
      <c r="B34" t="s">
        <v>8</v>
      </c>
      <c r="D34" s="27">
        <v>499000</v>
      </c>
      <c r="E34" s="27">
        <v>55000</v>
      </c>
      <c r="F34" s="27">
        <v>27000</v>
      </c>
      <c r="G34" s="27">
        <v>27000</v>
      </c>
      <c r="H34" s="6"/>
      <c r="I34" s="6"/>
      <c r="J34" s="6"/>
    </row>
    <row r="35" spans="2:9" ht="12.75">
      <c r="B35" t="s">
        <v>9</v>
      </c>
      <c r="D35" s="3">
        <f>D32/D34</f>
        <v>0.4297275751503006</v>
      </c>
      <c r="E35" s="3">
        <f>E32/E34</f>
        <v>0.28958145454545453</v>
      </c>
      <c r="F35" s="3">
        <f>F32/F34</f>
        <v>1.118208148148148</v>
      </c>
      <c r="G35" s="3">
        <f>G32/G34</f>
        <v>1.118208148148148</v>
      </c>
      <c r="I35" s="3">
        <f>H32/I32</f>
        <v>0.5565998394455963</v>
      </c>
    </row>
    <row r="36" spans="2:10" ht="12.75">
      <c r="B36" s="10"/>
      <c r="C36" s="10"/>
      <c r="D36" s="10"/>
      <c r="E36" s="10"/>
      <c r="F36" s="10"/>
      <c r="G36" s="10"/>
      <c r="H36" s="11"/>
      <c r="I36" s="11"/>
      <c r="J36" s="10"/>
    </row>
    <row r="37" spans="2:10" ht="12.75">
      <c r="B37" s="11"/>
      <c r="C37" s="11"/>
      <c r="D37" s="10"/>
      <c r="E37" s="10"/>
      <c r="F37" s="10"/>
      <c r="G37" s="11"/>
      <c r="H37" s="10"/>
      <c r="I37" s="10"/>
      <c r="J37" s="12"/>
    </row>
    <row r="38" spans="2:10" ht="12.75">
      <c r="B38" s="11"/>
      <c r="C38" s="11"/>
      <c r="D38" s="10"/>
      <c r="E38" s="10"/>
      <c r="F38" s="10"/>
      <c r="G38" s="11"/>
      <c r="H38" s="10"/>
      <c r="I38" s="10"/>
      <c r="J38" s="12"/>
    </row>
    <row r="39" spans="2:10" ht="12.75">
      <c r="B39" s="11"/>
      <c r="C39" s="11"/>
      <c r="D39" s="10"/>
      <c r="E39" s="10"/>
      <c r="F39" s="10"/>
      <c r="G39" s="11"/>
      <c r="H39" s="10"/>
      <c r="I39" s="10"/>
      <c r="J39" s="12"/>
    </row>
    <row r="40" spans="2:10" ht="12.75">
      <c r="B40" s="11"/>
      <c r="C40" s="11"/>
      <c r="D40" s="10"/>
      <c r="E40" s="10"/>
      <c r="F40" s="10"/>
      <c r="G40" s="11"/>
      <c r="H40" s="10"/>
      <c r="I40" s="10"/>
      <c r="J40" s="12"/>
    </row>
    <row r="41" spans="2:10" ht="12.75">
      <c r="B41" s="11"/>
      <c r="C41" s="11"/>
      <c r="D41" s="10"/>
      <c r="E41" s="10"/>
      <c r="F41" s="10"/>
      <c r="G41" s="11"/>
      <c r="H41" s="10"/>
      <c r="I41" s="10"/>
      <c r="J41" s="12"/>
    </row>
    <row r="42" spans="2:10" ht="12.75">
      <c r="B42" s="11"/>
      <c r="C42" s="11"/>
      <c r="D42" s="10"/>
      <c r="E42" s="10"/>
      <c r="F42" s="10"/>
      <c r="G42" s="11"/>
      <c r="H42" s="10"/>
      <c r="I42" s="10"/>
      <c r="J42" s="12"/>
    </row>
    <row r="43" spans="2:10" ht="12.75">
      <c r="B43" s="10"/>
      <c r="C43" s="10"/>
      <c r="D43" s="10"/>
      <c r="E43" s="10"/>
      <c r="F43" s="10"/>
      <c r="G43" s="11"/>
      <c r="H43" s="10"/>
      <c r="I43" s="10"/>
      <c r="J43" s="12"/>
    </row>
    <row r="44" spans="2:10" ht="12.75">
      <c r="B44" s="10"/>
      <c r="C44" s="10"/>
      <c r="D44" s="10"/>
      <c r="E44" s="10"/>
      <c r="F44" s="10"/>
      <c r="G44" s="11"/>
      <c r="H44" s="10"/>
      <c r="I44" s="10"/>
      <c r="J44" s="12"/>
    </row>
    <row r="45" spans="2:10" ht="12.75">
      <c r="B45" s="10"/>
      <c r="C45" s="10"/>
      <c r="D45" s="10"/>
      <c r="E45" s="10"/>
      <c r="F45" s="10"/>
      <c r="G45" s="11"/>
      <c r="H45" s="10"/>
      <c r="I45" s="10"/>
      <c r="J45" s="12"/>
    </row>
    <row r="46" spans="2:10" ht="12.75">
      <c r="B46" s="10"/>
      <c r="C46" s="10"/>
      <c r="D46" s="10"/>
      <c r="E46" s="10"/>
      <c r="F46" s="10"/>
      <c r="G46" s="10"/>
      <c r="H46" s="10"/>
      <c r="I46" s="10"/>
      <c r="J46" s="10"/>
    </row>
    <row r="47" spans="2:10" ht="12.75">
      <c r="B47" s="10"/>
      <c r="C47" s="10"/>
      <c r="D47" s="10"/>
      <c r="E47" s="10"/>
      <c r="F47" s="10"/>
      <c r="G47" s="10"/>
      <c r="H47" s="10"/>
      <c r="I47" s="10"/>
      <c r="J47" s="10"/>
    </row>
  </sheetData>
  <sheetProtection/>
  <mergeCells count="4">
    <mergeCell ref="A10:A12"/>
    <mergeCell ref="A1:I1"/>
    <mergeCell ref="A2:I2"/>
    <mergeCell ref="A3:I3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7.00390625" style="0" customWidth="1"/>
    <col min="2" max="2" width="13.421875" style="0" customWidth="1"/>
    <col min="3" max="6" width="15.8515625" style="0" customWidth="1"/>
    <col min="7" max="9" width="14.140625" style="0" customWidth="1"/>
    <col min="10" max="10" width="17.28125" style="0" customWidth="1"/>
    <col min="11" max="11" width="15.140625" style="0" customWidth="1"/>
    <col min="12" max="12" width="14.00390625" style="0" customWidth="1"/>
    <col min="15" max="15" width="47.421875" style="0" customWidth="1"/>
    <col min="16" max="16" width="13.57421875" style="0" customWidth="1"/>
  </cols>
  <sheetData>
    <row r="1" spans="1:17" ht="12.75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N1" s="54" t="s">
        <v>83</v>
      </c>
      <c r="O1" s="54"/>
      <c r="P1" s="54"/>
      <c r="Q1" s="46"/>
    </row>
    <row r="2" spans="1:16" ht="12.75">
      <c r="A2" s="54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N2" s="7"/>
      <c r="O2" s="2" t="s">
        <v>31</v>
      </c>
      <c r="P2" s="6"/>
    </row>
    <row r="3" spans="1:16" ht="13.5" thickBot="1">
      <c r="A3" s="58" t="s">
        <v>149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N3" s="7"/>
      <c r="O3" s="9" t="s">
        <v>149</v>
      </c>
      <c r="P3" s="6"/>
    </row>
    <row r="4" spans="1:16" ht="12.75">
      <c r="A4" s="15"/>
      <c r="B4" s="22" t="s">
        <v>86</v>
      </c>
      <c r="C4" s="48" t="s">
        <v>88</v>
      </c>
      <c r="D4" s="22" t="s">
        <v>121</v>
      </c>
      <c r="E4" s="22" t="s">
        <v>123</v>
      </c>
      <c r="F4" s="16" t="s">
        <v>125</v>
      </c>
      <c r="G4" s="22" t="s">
        <v>90</v>
      </c>
      <c r="H4" s="16" t="s">
        <v>73</v>
      </c>
      <c r="I4" s="22" t="s">
        <v>76</v>
      </c>
      <c r="J4" s="23" t="s">
        <v>81</v>
      </c>
      <c r="K4" s="22" t="s">
        <v>7</v>
      </c>
      <c r="N4" s="7"/>
      <c r="P4" s="6"/>
    </row>
    <row r="5" spans="1:14" ht="12.75">
      <c r="A5" s="17"/>
      <c r="B5" s="20" t="s">
        <v>87</v>
      </c>
      <c r="C5" s="47" t="s">
        <v>89</v>
      </c>
      <c r="D5" s="20" t="s">
        <v>122</v>
      </c>
      <c r="E5" s="20" t="s">
        <v>124</v>
      </c>
      <c r="F5" s="14" t="s">
        <v>126</v>
      </c>
      <c r="G5" s="20" t="s">
        <v>91</v>
      </c>
      <c r="H5" s="14" t="s">
        <v>74</v>
      </c>
      <c r="I5" s="20" t="s">
        <v>77</v>
      </c>
      <c r="J5" s="20" t="s">
        <v>92</v>
      </c>
      <c r="K5" s="20" t="s">
        <v>93</v>
      </c>
      <c r="N5" s="7"/>
    </row>
    <row r="6" spans="1:16" ht="12.75">
      <c r="A6" s="17"/>
      <c r="B6" s="20" t="s">
        <v>71</v>
      </c>
      <c r="C6" s="47" t="s">
        <v>79</v>
      </c>
      <c r="D6" s="20" t="s">
        <v>79</v>
      </c>
      <c r="E6" s="20" t="s">
        <v>71</v>
      </c>
      <c r="F6" s="14" t="s">
        <v>79</v>
      </c>
      <c r="G6" s="20" t="s">
        <v>71</v>
      </c>
      <c r="H6" s="14" t="s">
        <v>71</v>
      </c>
      <c r="I6" s="20" t="s">
        <v>71</v>
      </c>
      <c r="J6" s="20" t="s">
        <v>71</v>
      </c>
      <c r="K6" s="20" t="s">
        <v>127</v>
      </c>
      <c r="N6" s="7"/>
      <c r="P6" s="6"/>
    </row>
    <row r="7" spans="1:16" ht="12.75">
      <c r="A7" s="17"/>
      <c r="B7" s="50" t="s">
        <v>139</v>
      </c>
      <c r="C7" s="47"/>
      <c r="D7" s="20"/>
      <c r="E7" s="20"/>
      <c r="F7" s="14"/>
      <c r="G7" s="20"/>
      <c r="H7" s="14"/>
      <c r="I7" s="20"/>
      <c r="J7" s="20"/>
      <c r="K7" s="20"/>
      <c r="N7" s="7"/>
      <c r="P7" s="6"/>
    </row>
    <row r="8" spans="1:16" ht="13.5" thickBot="1">
      <c r="A8" s="18"/>
      <c r="B8" s="51" t="s">
        <v>140</v>
      </c>
      <c r="C8" s="49">
        <v>3112</v>
      </c>
      <c r="D8" s="21">
        <v>3117</v>
      </c>
      <c r="E8" s="21" t="s">
        <v>141</v>
      </c>
      <c r="F8" s="19">
        <v>3214</v>
      </c>
      <c r="G8" s="21" t="s">
        <v>72</v>
      </c>
      <c r="H8" s="19" t="s">
        <v>75</v>
      </c>
      <c r="I8" s="21" t="s">
        <v>78</v>
      </c>
      <c r="J8" s="21" t="s">
        <v>80</v>
      </c>
      <c r="K8" s="21" t="s">
        <v>128</v>
      </c>
      <c r="N8" s="7"/>
      <c r="O8" t="s">
        <v>32</v>
      </c>
      <c r="P8" s="27">
        <v>6478040</v>
      </c>
    </row>
    <row r="9" spans="1:16" ht="12.75">
      <c r="A9" s="13" t="s">
        <v>18</v>
      </c>
      <c r="B9" s="24"/>
      <c r="C9" s="24"/>
      <c r="D9" s="24"/>
      <c r="E9" s="24"/>
      <c r="F9" s="24"/>
      <c r="G9" s="24">
        <v>37537.46</v>
      </c>
      <c r="H9" s="24"/>
      <c r="I9" s="24"/>
      <c r="J9" s="43">
        <f>K9-B9-C9-D9-E9-F9-G9-H9-I9</f>
        <v>179791.02000000002</v>
      </c>
      <c r="K9" s="24">
        <v>217328.48</v>
      </c>
      <c r="N9" s="7" t="s">
        <v>33</v>
      </c>
      <c r="O9" t="s">
        <v>34</v>
      </c>
      <c r="P9" s="27">
        <v>0</v>
      </c>
    </row>
    <row r="10" spans="1:16" ht="12.75">
      <c r="A10" s="5" t="s">
        <v>19</v>
      </c>
      <c r="B10" s="25"/>
      <c r="C10" s="25"/>
      <c r="D10" s="25"/>
      <c r="E10" s="25"/>
      <c r="F10" s="25"/>
      <c r="G10" s="25"/>
      <c r="H10" s="25"/>
      <c r="I10" s="25"/>
      <c r="J10" s="43">
        <f aca="true" t="shared" si="0" ref="J10:J20">K10-B10-C10-D10-E10-F10-G10-H10-I10</f>
        <v>49947.06</v>
      </c>
      <c r="K10" s="26">
        <v>49947.06</v>
      </c>
      <c r="N10" s="7" t="s">
        <v>33</v>
      </c>
      <c r="O10" t="s">
        <v>94</v>
      </c>
      <c r="P10" s="27">
        <v>32556</v>
      </c>
    </row>
    <row r="11" spans="1:16" ht="12.75">
      <c r="A11" s="5" t="s">
        <v>20</v>
      </c>
      <c r="B11" s="26">
        <v>458571</v>
      </c>
      <c r="C11" s="26">
        <v>5986</v>
      </c>
      <c r="D11" s="26"/>
      <c r="E11" s="26"/>
      <c r="F11" s="26"/>
      <c r="G11" s="26">
        <v>20919.87</v>
      </c>
      <c r="H11" s="26"/>
      <c r="I11" s="26"/>
      <c r="J11" s="43">
        <f t="shared" si="0"/>
        <v>611761.2100000001</v>
      </c>
      <c r="K11" s="26">
        <v>1097238.08</v>
      </c>
      <c r="N11" s="7" t="s">
        <v>33</v>
      </c>
      <c r="O11" t="s">
        <v>35</v>
      </c>
      <c r="P11" s="27">
        <v>1001125</v>
      </c>
    </row>
    <row r="12" spans="1:15" ht="12.75">
      <c r="A12" s="5" t="s">
        <v>21</v>
      </c>
      <c r="B12" s="26">
        <v>458571</v>
      </c>
      <c r="C12" s="26">
        <v>5986</v>
      </c>
      <c r="D12" s="26"/>
      <c r="E12" s="26"/>
      <c r="F12" s="26"/>
      <c r="G12" s="26">
        <v>1476619.61</v>
      </c>
      <c r="H12" s="26"/>
      <c r="I12" s="26"/>
      <c r="J12" s="43">
        <f t="shared" si="0"/>
        <v>220522.07999999984</v>
      </c>
      <c r="K12" s="26">
        <v>2161698.69</v>
      </c>
      <c r="N12" s="37" t="s">
        <v>33</v>
      </c>
      <c r="O12" s="34" t="s">
        <v>131</v>
      </c>
    </row>
    <row r="13" spans="1:15" ht="12.75">
      <c r="A13" s="5" t="s">
        <v>22</v>
      </c>
      <c r="B13" s="26">
        <v>458571</v>
      </c>
      <c r="C13" s="26">
        <v>5986</v>
      </c>
      <c r="D13" s="26"/>
      <c r="E13" s="26"/>
      <c r="F13" s="26"/>
      <c r="G13" s="26">
        <v>656216.46</v>
      </c>
      <c r="H13" s="26"/>
      <c r="I13" s="26"/>
      <c r="J13" s="43">
        <f t="shared" si="0"/>
        <v>-502383.05999999994</v>
      </c>
      <c r="K13" s="26">
        <v>618390.4</v>
      </c>
      <c r="N13" s="37" t="s">
        <v>33</v>
      </c>
      <c r="O13" s="34" t="s">
        <v>132</v>
      </c>
    </row>
    <row r="14" spans="1:15" ht="12.75">
      <c r="A14" s="5" t="s">
        <v>23</v>
      </c>
      <c r="B14" s="26">
        <v>458571</v>
      </c>
      <c r="C14" s="26">
        <v>5986</v>
      </c>
      <c r="D14" s="26"/>
      <c r="E14" s="26"/>
      <c r="F14" s="26"/>
      <c r="G14" s="26">
        <v>89701.35</v>
      </c>
      <c r="H14" s="26"/>
      <c r="I14" s="26"/>
      <c r="J14" s="43">
        <f t="shared" si="0"/>
        <v>54736.119999999966</v>
      </c>
      <c r="K14" s="26">
        <v>608994.47</v>
      </c>
      <c r="N14" s="37" t="s">
        <v>33</v>
      </c>
      <c r="O14" s="34" t="s">
        <v>133</v>
      </c>
    </row>
    <row r="15" spans="1:16" ht="12.75">
      <c r="A15" s="5" t="s">
        <v>24</v>
      </c>
      <c r="B15" s="25">
        <v>481629</v>
      </c>
      <c r="C15" s="25">
        <v>5967.4</v>
      </c>
      <c r="D15" s="25"/>
      <c r="E15" s="25"/>
      <c r="F15" s="25"/>
      <c r="G15" s="25">
        <v>34000</v>
      </c>
      <c r="H15" s="25"/>
      <c r="I15" s="25"/>
      <c r="J15" s="43">
        <f t="shared" si="0"/>
        <v>278403.6</v>
      </c>
      <c r="K15" s="25">
        <v>800000</v>
      </c>
      <c r="L15" t="s">
        <v>25</v>
      </c>
      <c r="N15" s="7" t="s">
        <v>33</v>
      </c>
      <c r="O15" t="s">
        <v>36</v>
      </c>
      <c r="P15" s="27">
        <v>309541</v>
      </c>
    </row>
    <row r="16" spans="1:16" ht="12.75">
      <c r="A16" s="5" t="s">
        <v>26</v>
      </c>
      <c r="B16" s="25">
        <v>481629</v>
      </c>
      <c r="C16" s="25">
        <v>5967.4</v>
      </c>
      <c r="D16" s="25"/>
      <c r="E16" s="25"/>
      <c r="F16" s="25"/>
      <c r="G16" s="25">
        <v>40000</v>
      </c>
      <c r="H16" s="25"/>
      <c r="I16" s="25"/>
      <c r="J16" s="43">
        <f t="shared" si="0"/>
        <v>2403.5999999999985</v>
      </c>
      <c r="K16" s="25">
        <v>530000</v>
      </c>
      <c r="L16" t="s">
        <v>25</v>
      </c>
      <c r="N16" s="7" t="s">
        <v>33</v>
      </c>
      <c r="O16" t="s">
        <v>37</v>
      </c>
      <c r="P16" s="27">
        <v>0</v>
      </c>
    </row>
    <row r="17" spans="1:16" ht="12.75">
      <c r="A17" s="5" t="s">
        <v>27</v>
      </c>
      <c r="B17" s="25">
        <v>481629</v>
      </c>
      <c r="C17" s="25">
        <v>5967.4</v>
      </c>
      <c r="D17" s="25"/>
      <c r="E17" s="25"/>
      <c r="F17" s="25"/>
      <c r="G17" s="25">
        <v>30000</v>
      </c>
      <c r="H17" s="25"/>
      <c r="I17" s="25"/>
      <c r="J17" s="43">
        <f t="shared" si="0"/>
        <v>52403.600000000006</v>
      </c>
      <c r="K17" s="25">
        <v>570000</v>
      </c>
      <c r="L17" t="s">
        <v>25</v>
      </c>
      <c r="N17" s="7" t="s">
        <v>33</v>
      </c>
      <c r="O17" t="s">
        <v>38</v>
      </c>
      <c r="P17" s="27">
        <v>52700</v>
      </c>
    </row>
    <row r="18" spans="1:16" ht="12.75">
      <c r="A18" s="5" t="s">
        <v>28</v>
      </c>
      <c r="B18" s="25">
        <v>481629</v>
      </c>
      <c r="C18" s="25">
        <v>5967.4</v>
      </c>
      <c r="D18" s="25"/>
      <c r="E18" s="25"/>
      <c r="F18" s="25"/>
      <c r="G18" s="25">
        <v>1180000</v>
      </c>
      <c r="H18" s="25"/>
      <c r="I18" s="25"/>
      <c r="J18" s="43">
        <f t="shared" si="0"/>
        <v>232403.6000000001</v>
      </c>
      <c r="K18" s="25">
        <v>1900000</v>
      </c>
      <c r="L18" t="s">
        <v>25</v>
      </c>
      <c r="N18" s="7" t="s">
        <v>33</v>
      </c>
      <c r="O18" t="s">
        <v>39</v>
      </c>
      <c r="P18" s="27">
        <v>57691</v>
      </c>
    </row>
    <row r="19" spans="1:16" ht="12.75">
      <c r="A19" s="5" t="s">
        <v>29</v>
      </c>
      <c r="B19" s="25">
        <v>481629</v>
      </c>
      <c r="C19" s="25">
        <v>5967.4</v>
      </c>
      <c r="D19" s="25"/>
      <c r="E19" s="25"/>
      <c r="F19" s="25"/>
      <c r="G19" s="25">
        <v>600000</v>
      </c>
      <c r="H19" s="25"/>
      <c r="I19" s="25"/>
      <c r="J19" s="43">
        <f t="shared" si="0"/>
        <v>2403.5999999999767</v>
      </c>
      <c r="K19" s="25">
        <v>1090000</v>
      </c>
      <c r="L19" t="s">
        <v>25</v>
      </c>
      <c r="N19" s="7" t="s">
        <v>33</v>
      </c>
      <c r="O19" s="34" t="s">
        <v>134</v>
      </c>
      <c r="P19" s="27">
        <v>0</v>
      </c>
    </row>
    <row r="20" spans="1:15" ht="12.75">
      <c r="A20" s="5" t="s">
        <v>30</v>
      </c>
      <c r="B20" s="25">
        <v>481629</v>
      </c>
      <c r="C20" s="25">
        <v>5967.4</v>
      </c>
      <c r="D20" s="25"/>
      <c r="E20" s="25"/>
      <c r="F20" s="25"/>
      <c r="G20" s="25">
        <v>25000</v>
      </c>
      <c r="H20" s="25"/>
      <c r="I20" s="25"/>
      <c r="J20" s="43">
        <f t="shared" si="0"/>
        <v>137403.6</v>
      </c>
      <c r="K20" s="25">
        <v>650000</v>
      </c>
      <c r="L20" t="s">
        <v>25</v>
      </c>
      <c r="N20" s="37" t="s">
        <v>33</v>
      </c>
      <c r="O20" s="34" t="s">
        <v>135</v>
      </c>
    </row>
    <row r="21" spans="2:15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N21" s="37" t="s">
        <v>33</v>
      </c>
      <c r="O21" s="34" t="s">
        <v>136</v>
      </c>
    </row>
    <row r="22" spans="14:16" ht="12.75">
      <c r="N22" s="7" t="s">
        <v>33</v>
      </c>
      <c r="O22" t="s">
        <v>40</v>
      </c>
      <c r="P22" s="27">
        <v>311829</v>
      </c>
    </row>
    <row r="23" spans="1:16" ht="12.75">
      <c r="A23" s="1" t="s">
        <v>7</v>
      </c>
      <c r="B23" s="41">
        <f aca="true" t="shared" si="1" ref="B23:K23">SUM(B9:B21)</f>
        <v>4724058</v>
      </c>
      <c r="C23" s="41">
        <f t="shared" si="1"/>
        <v>59748.40000000001</v>
      </c>
      <c r="D23" s="41">
        <f t="shared" si="1"/>
        <v>0</v>
      </c>
      <c r="E23" s="41">
        <f t="shared" si="1"/>
        <v>0</v>
      </c>
      <c r="F23" s="41">
        <f t="shared" si="1"/>
        <v>0</v>
      </c>
      <c r="G23" s="41">
        <f t="shared" si="1"/>
        <v>4189994.7500000005</v>
      </c>
      <c r="H23" s="41">
        <f t="shared" si="1"/>
        <v>0</v>
      </c>
      <c r="I23" s="41">
        <f t="shared" si="1"/>
        <v>0</v>
      </c>
      <c r="J23" s="41">
        <f t="shared" si="1"/>
        <v>1319796.0300000003</v>
      </c>
      <c r="K23" s="41">
        <f t="shared" si="1"/>
        <v>10293597.18</v>
      </c>
      <c r="L23" s="6"/>
      <c r="N23" s="7" t="s">
        <v>33</v>
      </c>
      <c r="O23" t="s">
        <v>41</v>
      </c>
      <c r="P23" s="27">
        <v>0</v>
      </c>
    </row>
    <row r="24" spans="14:16" ht="12.75">
      <c r="N24" s="7" t="s">
        <v>33</v>
      </c>
      <c r="O24" t="s">
        <v>42</v>
      </c>
      <c r="P24" s="27">
        <v>0</v>
      </c>
    </row>
    <row r="25" spans="14:16" ht="12.75">
      <c r="N25" s="7" t="s">
        <v>33</v>
      </c>
      <c r="O25" t="s">
        <v>43</v>
      </c>
      <c r="P25" s="27">
        <v>0</v>
      </c>
    </row>
    <row r="26" spans="1:16" ht="12.75">
      <c r="A26" s="34" t="s">
        <v>129</v>
      </c>
      <c r="N26" s="7" t="s">
        <v>44</v>
      </c>
      <c r="O26" t="s">
        <v>45</v>
      </c>
      <c r="P26" s="27">
        <v>0</v>
      </c>
    </row>
    <row r="27" spans="2:16" ht="12.75">
      <c r="B27" s="34" t="s">
        <v>130</v>
      </c>
      <c r="N27" s="7" t="s">
        <v>44</v>
      </c>
      <c r="O27" t="s">
        <v>46</v>
      </c>
      <c r="P27" s="27">
        <v>0</v>
      </c>
    </row>
    <row r="28" spans="2:16" ht="12.75">
      <c r="B28" t="s">
        <v>85</v>
      </c>
      <c r="N28" s="7" t="s">
        <v>33</v>
      </c>
      <c r="O28" t="s">
        <v>47</v>
      </c>
      <c r="P28" s="27">
        <v>0</v>
      </c>
    </row>
    <row r="29" spans="14:16" ht="12.75">
      <c r="N29" s="7" t="s">
        <v>44</v>
      </c>
      <c r="O29" t="s">
        <v>48</v>
      </c>
      <c r="P29" s="27">
        <v>0</v>
      </c>
    </row>
    <row r="30" spans="1:16" ht="12.75">
      <c r="A30" s="45" t="s">
        <v>138</v>
      </c>
      <c r="B30" s="44"/>
      <c r="N30" s="7" t="s">
        <v>33</v>
      </c>
      <c r="O30" t="s">
        <v>49</v>
      </c>
      <c r="P30" s="27">
        <v>0</v>
      </c>
    </row>
    <row r="31" spans="14:16" ht="12.75">
      <c r="N31" s="7" t="s">
        <v>44</v>
      </c>
      <c r="O31" t="s">
        <v>70</v>
      </c>
      <c r="P31" s="28"/>
    </row>
    <row r="32" spans="14:16" ht="12.75">
      <c r="N32" s="7" t="s">
        <v>50</v>
      </c>
      <c r="O32" t="s">
        <v>51</v>
      </c>
      <c r="P32" s="41">
        <f>SUM(P8:P25)-P26-P27+P28-P29+P30-P31</f>
        <v>8243482</v>
      </c>
    </row>
    <row r="33" spans="14:15" ht="12.75">
      <c r="N33" s="37" t="s">
        <v>33</v>
      </c>
      <c r="O33" s="34" t="s">
        <v>137</v>
      </c>
    </row>
    <row r="34" spans="14:16" ht="12.75">
      <c r="N34" s="7" t="s">
        <v>33</v>
      </c>
      <c r="O34" t="s">
        <v>52</v>
      </c>
      <c r="P34" s="27">
        <v>577564</v>
      </c>
    </row>
    <row r="35" spans="14:16" ht="12.75">
      <c r="N35" s="7" t="s">
        <v>33</v>
      </c>
      <c r="O35" t="s">
        <v>53</v>
      </c>
      <c r="P35" s="27">
        <v>0</v>
      </c>
    </row>
    <row r="36" spans="14:17" ht="12.75">
      <c r="N36" s="7" t="s">
        <v>33</v>
      </c>
      <c r="O36" t="s">
        <v>54</v>
      </c>
      <c r="P36" s="41">
        <f>J23</f>
        <v>1319796.0300000003</v>
      </c>
      <c r="Q36" t="s">
        <v>25</v>
      </c>
    </row>
    <row r="37" spans="14:16" ht="12.75">
      <c r="N37" s="7" t="s">
        <v>33</v>
      </c>
      <c r="O37" t="s">
        <v>55</v>
      </c>
      <c r="P37" s="29">
        <v>40000</v>
      </c>
    </row>
    <row r="38" spans="14:16" ht="12.75">
      <c r="N38" s="7" t="s">
        <v>50</v>
      </c>
      <c r="O38" t="s">
        <v>56</v>
      </c>
      <c r="P38" s="41">
        <f>P32+P33+P34+P35+P36+P37</f>
        <v>10180842.030000001</v>
      </c>
    </row>
    <row r="39" spans="14:16" ht="12.75">
      <c r="N39" s="7" t="s">
        <v>44</v>
      </c>
      <c r="O39" s="34" t="s">
        <v>16</v>
      </c>
      <c r="P39" s="38">
        <f>P56</f>
        <v>5633736.21</v>
      </c>
    </row>
    <row r="40" spans="14:17" ht="13.5" thickBot="1">
      <c r="N40" s="7" t="s">
        <v>50</v>
      </c>
      <c r="O40" t="s">
        <v>57</v>
      </c>
      <c r="P40" s="40">
        <f>P38-P39</f>
        <v>4547105.820000001</v>
      </c>
      <c r="Q40" s="42">
        <f>P39/P38</f>
        <v>0.5533664301438924</v>
      </c>
    </row>
    <row r="41" spans="14:16" ht="13.5" thickTop="1">
      <c r="N41" s="7"/>
      <c r="P41" s="6"/>
    </row>
    <row r="42" spans="14:16" ht="12.75">
      <c r="N42" s="7"/>
      <c r="P42" s="6"/>
    </row>
    <row r="43" spans="14:16" ht="12.75">
      <c r="N43" s="7"/>
      <c r="O43" s="1" t="s">
        <v>16</v>
      </c>
      <c r="P43" s="6"/>
    </row>
    <row r="44" spans="14:16" ht="12.75">
      <c r="N44" s="7"/>
      <c r="O44" t="s">
        <v>58</v>
      </c>
      <c r="P44" s="27">
        <v>1046481.32</v>
      </c>
    </row>
    <row r="45" spans="14:16" ht="12.75">
      <c r="N45" s="7"/>
      <c r="O45" t="s">
        <v>59</v>
      </c>
      <c r="P45" s="27">
        <v>783603.13</v>
      </c>
    </row>
    <row r="46" spans="14:16" ht="12.75">
      <c r="N46" s="7"/>
      <c r="O46" t="s">
        <v>60</v>
      </c>
      <c r="P46" s="30">
        <v>978285.35</v>
      </c>
    </row>
    <row r="47" spans="14:17" ht="12.75">
      <c r="N47" s="7"/>
      <c r="O47" t="s">
        <v>61</v>
      </c>
      <c r="P47" s="30">
        <f>825786.48+419932</f>
        <v>1245718.48</v>
      </c>
      <c r="Q47" t="s">
        <v>95</v>
      </c>
    </row>
    <row r="48" spans="14:16" ht="12.75">
      <c r="N48" s="7"/>
      <c r="O48" t="s">
        <v>62</v>
      </c>
      <c r="P48" s="27">
        <v>818516.54</v>
      </c>
    </row>
    <row r="49" spans="14:16" ht="12.75">
      <c r="N49" s="7"/>
      <c r="O49" t="s">
        <v>63</v>
      </c>
      <c r="P49" s="27">
        <v>761131.39</v>
      </c>
    </row>
    <row r="50" spans="14:16" ht="12.75">
      <c r="N50" s="8"/>
      <c r="O50" t="s">
        <v>64</v>
      </c>
      <c r="P50" s="27"/>
    </row>
    <row r="51" spans="14:16" ht="12.75">
      <c r="N51" s="7"/>
      <c r="O51" t="s">
        <v>65</v>
      </c>
      <c r="P51" s="27"/>
    </row>
    <row r="52" spans="14:16" ht="12.75">
      <c r="N52" s="7"/>
      <c r="O52" t="s">
        <v>66</v>
      </c>
      <c r="P52" s="27"/>
    </row>
    <row r="53" spans="14:16" ht="12.75">
      <c r="N53" s="8"/>
      <c r="O53" t="s">
        <v>67</v>
      </c>
      <c r="P53" s="27"/>
    </row>
    <row r="54" spans="14:16" ht="12.75">
      <c r="N54" s="7"/>
      <c r="O54" t="s">
        <v>29</v>
      </c>
      <c r="P54" s="27"/>
    </row>
    <row r="55" spans="14:16" ht="12.75">
      <c r="N55" s="7"/>
      <c r="O55" t="s">
        <v>68</v>
      </c>
      <c r="P55" s="27"/>
    </row>
    <row r="56" spans="14:16" ht="13.5" thickBot="1">
      <c r="N56" s="7"/>
      <c r="O56" s="1" t="s">
        <v>69</v>
      </c>
      <c r="P56" s="39">
        <f>P44+P45+P46+P47+P48+P49+P50+P51+P52+P53+P54+P55</f>
        <v>5633736.21</v>
      </c>
    </row>
    <row r="57" ht="13.5" thickTop="1"/>
  </sheetData>
  <sheetProtection selectLockedCells="1"/>
  <mergeCells count="4">
    <mergeCell ref="A2:K2"/>
    <mergeCell ref="A3:K3"/>
    <mergeCell ref="A1:K1"/>
    <mergeCell ref="N1:P1"/>
  </mergeCells>
  <printOptions/>
  <pageMargins left="0.75" right="0.75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E4" sqref="E4"/>
    </sheetView>
  </sheetViews>
  <sheetFormatPr defaultColWidth="9.140625" defaultRowHeight="12.75"/>
  <sheetData>
    <row r="2" spans="2:5" ht="12.75">
      <c r="B2" s="34" t="s">
        <v>118</v>
      </c>
      <c r="E2" s="34" t="s">
        <v>117</v>
      </c>
    </row>
    <row r="3" spans="2:5" ht="12.75">
      <c r="B3" t="s">
        <v>119</v>
      </c>
      <c r="E3" t="s">
        <v>104</v>
      </c>
    </row>
    <row r="4" spans="1:6" ht="12.75">
      <c r="A4" t="s">
        <v>105</v>
      </c>
      <c r="B4" s="3">
        <f>1/12</f>
        <v>0.08333333333333333</v>
      </c>
      <c r="C4" s="3">
        <f>B4</f>
        <v>0.08333333333333333</v>
      </c>
      <c r="D4" s="3"/>
      <c r="E4" s="3">
        <v>0.2</v>
      </c>
      <c r="F4" s="3">
        <f>E4/12</f>
        <v>0.016666666666666666</v>
      </c>
    </row>
    <row r="5" spans="1:6" ht="12.75">
      <c r="A5" t="s">
        <v>106</v>
      </c>
      <c r="B5" s="3">
        <f aca="true" t="shared" si="0" ref="B5:B15">1/12</f>
        <v>0.08333333333333333</v>
      </c>
      <c r="C5" s="3">
        <f>B4+B5</f>
        <v>0.16666666666666666</v>
      </c>
      <c r="D5" s="3"/>
      <c r="E5" s="3">
        <v>0.2</v>
      </c>
      <c r="F5" s="3">
        <f>E5/12+F4</f>
        <v>0.03333333333333333</v>
      </c>
    </row>
    <row r="6" spans="1:6" ht="12.75">
      <c r="A6" t="s">
        <v>107</v>
      </c>
      <c r="B6" s="3">
        <f t="shared" si="0"/>
        <v>0.08333333333333333</v>
      </c>
      <c r="C6" s="3">
        <f>C5+B6</f>
        <v>0.25</v>
      </c>
      <c r="D6" s="3"/>
      <c r="E6" s="3">
        <v>1</v>
      </c>
      <c r="F6" s="3">
        <f aca="true" t="shared" si="1" ref="F6:F15">E6/12+F5</f>
        <v>0.11666666666666667</v>
      </c>
    </row>
    <row r="7" spans="1:6" ht="12.75">
      <c r="A7" t="s">
        <v>108</v>
      </c>
      <c r="B7" s="3">
        <f t="shared" si="0"/>
        <v>0.08333333333333333</v>
      </c>
      <c r="C7" s="3">
        <f aca="true" t="shared" si="2" ref="C7:C15">C6+B7</f>
        <v>0.3333333333333333</v>
      </c>
      <c r="D7" s="3"/>
      <c r="E7" s="3">
        <v>1</v>
      </c>
      <c r="F7" s="3">
        <f t="shared" si="1"/>
        <v>0.2</v>
      </c>
    </row>
    <row r="8" spans="1:6" ht="12.75">
      <c r="A8" t="s">
        <v>109</v>
      </c>
      <c r="B8" s="3">
        <f t="shared" si="0"/>
        <v>0.08333333333333333</v>
      </c>
      <c r="C8" s="3">
        <f t="shared" si="2"/>
        <v>0.41666666666666663</v>
      </c>
      <c r="D8" s="3"/>
      <c r="E8" s="3">
        <v>1</v>
      </c>
      <c r="F8" s="3">
        <f t="shared" si="1"/>
        <v>0.2833333333333333</v>
      </c>
    </row>
    <row r="9" spans="1:6" ht="12.75">
      <c r="A9" t="s">
        <v>110</v>
      </c>
      <c r="B9" s="3">
        <f t="shared" si="0"/>
        <v>0.08333333333333333</v>
      </c>
      <c r="C9" s="3">
        <f t="shared" si="2"/>
        <v>0.49999999999999994</v>
      </c>
      <c r="D9" s="3"/>
      <c r="E9" s="3">
        <v>1</v>
      </c>
      <c r="F9" s="3">
        <f t="shared" si="1"/>
        <v>0.36666666666666664</v>
      </c>
    </row>
    <row r="10" spans="1:6" ht="12.75">
      <c r="A10" t="s">
        <v>111</v>
      </c>
      <c r="B10" s="3">
        <f t="shared" si="0"/>
        <v>0.08333333333333333</v>
      </c>
      <c r="C10" s="3">
        <f t="shared" si="2"/>
        <v>0.5833333333333333</v>
      </c>
      <c r="D10" s="3"/>
      <c r="E10" s="3">
        <v>1</v>
      </c>
      <c r="F10" s="3">
        <f t="shared" si="1"/>
        <v>0.44999999999999996</v>
      </c>
    </row>
    <row r="11" spans="1:6" ht="12.75">
      <c r="A11" t="s">
        <v>112</v>
      </c>
      <c r="B11" s="3">
        <f t="shared" si="0"/>
        <v>0.08333333333333333</v>
      </c>
      <c r="C11" s="3">
        <f t="shared" si="2"/>
        <v>0.6666666666666666</v>
      </c>
      <c r="D11" s="3"/>
      <c r="E11" s="3">
        <v>1</v>
      </c>
      <c r="F11" s="3">
        <f t="shared" si="1"/>
        <v>0.5333333333333333</v>
      </c>
    </row>
    <row r="12" spans="1:6" ht="12.75">
      <c r="A12" t="s">
        <v>113</v>
      </c>
      <c r="B12" s="3">
        <f t="shared" si="0"/>
        <v>0.08333333333333333</v>
      </c>
      <c r="C12" s="3">
        <f t="shared" si="2"/>
        <v>0.75</v>
      </c>
      <c r="D12" s="3"/>
      <c r="E12" s="3">
        <v>1</v>
      </c>
      <c r="F12" s="3">
        <f t="shared" si="1"/>
        <v>0.6166666666666667</v>
      </c>
    </row>
    <row r="13" spans="1:6" ht="12.75">
      <c r="A13" t="s">
        <v>114</v>
      </c>
      <c r="B13" s="3">
        <f t="shared" si="0"/>
        <v>0.08333333333333333</v>
      </c>
      <c r="C13" s="3">
        <f t="shared" si="2"/>
        <v>0.8333333333333334</v>
      </c>
      <c r="D13" s="3"/>
      <c r="E13" s="3">
        <v>1</v>
      </c>
      <c r="F13" s="3">
        <f t="shared" si="1"/>
        <v>0.7000000000000001</v>
      </c>
    </row>
    <row r="14" spans="1:6" ht="12.75">
      <c r="A14" t="s">
        <v>115</v>
      </c>
      <c r="B14" s="3">
        <f t="shared" si="0"/>
        <v>0.08333333333333333</v>
      </c>
      <c r="C14" s="3">
        <f t="shared" si="2"/>
        <v>0.9166666666666667</v>
      </c>
      <c r="D14" s="3"/>
      <c r="E14" s="3">
        <v>1</v>
      </c>
      <c r="F14" s="3">
        <f t="shared" si="1"/>
        <v>0.7833333333333334</v>
      </c>
    </row>
    <row r="15" spans="1:6" ht="12.75">
      <c r="A15" t="s">
        <v>116</v>
      </c>
      <c r="B15" s="3">
        <f t="shared" si="0"/>
        <v>0.08333333333333333</v>
      </c>
      <c r="C15" s="3">
        <f t="shared" si="2"/>
        <v>1</v>
      </c>
      <c r="D15" s="3"/>
      <c r="E15" s="36">
        <f>1+0.8+0.8</f>
        <v>2.6</v>
      </c>
      <c r="F15" s="3">
        <f t="shared" si="1"/>
        <v>1</v>
      </c>
    </row>
    <row r="16" ht="12.75">
      <c r="E16">
        <f>E4+E5+E6+E7+E8+E9+E10+E11+E12+E13+E14+E15</f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Thomsen</dc:creator>
  <cp:keywords/>
  <dc:description/>
  <cp:lastModifiedBy>JoyceThomsen</cp:lastModifiedBy>
  <cp:lastPrinted>2009-11-13T17:05:53Z</cp:lastPrinted>
  <dcterms:created xsi:type="dcterms:W3CDTF">2008-01-14T14:31:04Z</dcterms:created>
  <dcterms:modified xsi:type="dcterms:W3CDTF">2012-04-06T20:02:55Z</dcterms:modified>
  <cp:category/>
  <cp:version/>
  <cp:contentType/>
  <cp:contentStatus/>
</cp:coreProperties>
</file>