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13_ncr:1_{F9DE56EB-94AE-42E2-9004-163B466072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" sheetId="8" r:id="rId5"/>
    <sheet name="Receipts by MO" sheetId="9" r:id="rId6"/>
    <sheet name="Expenditures All" sheetId="10" state="hidden" r:id="rId7"/>
    <sheet name="Expenditures" sheetId="12" r:id="rId8"/>
    <sheet name="Obligations vs Bgt" sheetId="11" r:id="rId9"/>
    <sheet name="9500 BOEE" sheetId="15" r:id="rId10"/>
    <sheet name="Expenditures Graph Data" sheetId="13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10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10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9" l="1"/>
  <c r="O12" i="9"/>
  <c r="N12" i="9"/>
  <c r="H12" i="9"/>
  <c r="N25" i="9" l="1"/>
  <c r="O25" i="9"/>
  <c r="P25" i="9"/>
  <c r="Q16" i="3"/>
  <c r="P16" i="3"/>
  <c r="W30" i="15" l="1"/>
  <c r="V30" i="15"/>
  <c r="U19" i="15" l="1"/>
  <c r="R19" i="15"/>
  <c r="P19" i="15"/>
  <c r="P22" i="15" s="1"/>
  <c r="O19" i="15"/>
  <c r="N19" i="15"/>
  <c r="M19" i="15"/>
  <c r="L19" i="15"/>
  <c r="K19" i="15"/>
  <c r="J19" i="15"/>
  <c r="I19" i="15"/>
  <c r="H19" i="15"/>
  <c r="G19" i="15"/>
  <c r="F19" i="15"/>
  <c r="E19" i="15"/>
  <c r="D19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U11" i="15"/>
  <c r="R11" i="15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V3" i="15"/>
  <c r="R22" i="15" l="1"/>
  <c r="I22" i="15"/>
  <c r="K22" i="15"/>
  <c r="J22" i="15"/>
  <c r="O22" i="15"/>
  <c r="F22" i="15"/>
  <c r="U24" i="15"/>
  <c r="M22" i="15"/>
  <c r="E22" i="15"/>
  <c r="H22" i="15"/>
  <c r="G22" i="15"/>
  <c r="V19" i="15"/>
  <c r="L22" i="15"/>
  <c r="S19" i="15"/>
  <c r="S11" i="15"/>
  <c r="D24" i="15"/>
  <c r="D22" i="15"/>
  <c r="V11" i="15"/>
  <c r="U22" i="15"/>
  <c r="S46" i="9"/>
  <c r="S40" i="9"/>
  <c r="P43" i="9"/>
  <c r="S38" i="9"/>
  <c r="Q43" i="9"/>
  <c r="M43" i="9"/>
  <c r="I43" i="9"/>
  <c r="I50" i="9" s="1"/>
  <c r="E43" i="9"/>
  <c r="S39" i="9"/>
  <c r="S41" i="9"/>
  <c r="F43" i="9"/>
  <c r="G43" i="9"/>
  <c r="H43" i="9"/>
  <c r="J43" i="9"/>
  <c r="J50" i="9" s="1"/>
  <c r="K43" i="9"/>
  <c r="L43" i="9"/>
  <c r="N43" i="9"/>
  <c r="O43" i="9"/>
  <c r="R43" i="9"/>
  <c r="S45" i="9"/>
  <c r="D48" i="9"/>
  <c r="E48" i="9"/>
  <c r="F48" i="9"/>
  <c r="G48" i="9"/>
  <c r="H48" i="9"/>
  <c r="I48" i="9"/>
  <c r="J48" i="9"/>
  <c r="L48" i="9"/>
  <c r="M48" i="9"/>
  <c r="N48" i="9"/>
  <c r="O48" i="9"/>
  <c r="P48" i="9"/>
  <c r="Q48" i="9"/>
  <c r="R48" i="9"/>
  <c r="Q50" i="9" l="1"/>
  <c r="R50" i="9"/>
  <c r="K48" i="9"/>
  <c r="K50" i="9" s="1"/>
  <c r="E50" i="9"/>
  <c r="E24" i="15"/>
  <c r="F24" i="15" s="1"/>
  <c r="S22" i="15"/>
  <c r="G24" i="15"/>
  <c r="H24" i="15" s="1"/>
  <c r="I24" i="15" s="1"/>
  <c r="J24" i="15" s="1"/>
  <c r="K24" i="15" s="1"/>
  <c r="L24" i="15" s="1"/>
  <c r="M24" i="15" s="1"/>
  <c r="N50" i="9"/>
  <c r="P50" i="9"/>
  <c r="O50" i="9"/>
  <c r="M50" i="9"/>
  <c r="L50" i="9"/>
  <c r="H50" i="9"/>
  <c r="G50" i="9"/>
  <c r="S48" i="9"/>
  <c r="F50" i="9"/>
  <c r="S43" i="9"/>
  <c r="D43" i="9"/>
  <c r="D50" i="9" s="1"/>
  <c r="S50" i="9" l="1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W71" i="3" l="1"/>
  <c r="E12" i="9" l="1"/>
  <c r="N70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N9" i="15" s="1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N11" i="15" l="1"/>
  <c r="N22" i="15" s="1"/>
  <c r="N24" i="15" s="1"/>
  <c r="O24" i="15" s="1"/>
  <c r="P24" i="15" s="1"/>
  <c r="T9" i="15"/>
  <c r="J33" i="14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W9" i="15" l="1"/>
  <c r="T11" i="15"/>
  <c r="P33" i="14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W11" i="15" l="1"/>
  <c r="R21" i="9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M11" i="9"/>
  <c r="N11" i="9"/>
  <c r="O11" i="9"/>
  <c r="P11" i="9"/>
  <c r="Q11" i="9"/>
  <c r="R11" i="9"/>
  <c r="F12" i="9"/>
  <c r="I12" i="9"/>
  <c r="J12" i="9"/>
  <c r="K12" i="9"/>
  <c r="M12" i="9"/>
  <c r="Q12" i="9"/>
  <c r="R12" i="9"/>
  <c r="E14" i="9"/>
  <c r="F14" i="9"/>
  <c r="G14" i="9"/>
  <c r="H14" i="9"/>
  <c r="I14" i="9"/>
  <c r="J14" i="9"/>
  <c r="K14" i="9"/>
  <c r="M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M25" i="9" l="1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S11" i="7" s="1"/>
  <c r="R2" i="7"/>
  <c r="R11" i="7" s="1"/>
  <c r="Q2" i="7"/>
  <c r="Q11" i="7" s="1"/>
  <c r="P2" i="7"/>
  <c r="P11" i="7" s="1"/>
  <c r="O2" i="7"/>
  <c r="O11" i="7" s="1"/>
  <c r="N2" i="7"/>
  <c r="N11" i="7" s="1"/>
  <c r="M2" i="7"/>
  <c r="M11" i="7" s="1"/>
  <c r="L2" i="7"/>
  <c r="K2" i="7"/>
  <c r="J2" i="7"/>
  <c r="J12" i="7" s="1"/>
  <c r="I2" i="7"/>
  <c r="H2" i="7"/>
  <c r="G2" i="7"/>
  <c r="F2" i="7"/>
  <c r="T1" i="7"/>
  <c r="T11" i="7" l="1"/>
  <c r="Q19" i="7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4" i="15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Q19" i="15" l="1"/>
  <c r="Q22" i="15" s="1"/>
  <c r="Q24" i="15" s="1"/>
  <c r="R24" i="15" s="1"/>
  <c r="T14" i="15"/>
  <c r="T21" i="7"/>
  <c r="W14" i="15" l="1"/>
  <c r="T19" i="15"/>
  <c r="V71" i="3"/>
  <c r="W19" i="15" l="1"/>
  <c r="T22" i="15"/>
  <c r="U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l="1"/>
  <c r="R53" i="3" s="1"/>
  <c r="D19" i="6"/>
  <c r="D20" i="6" s="1"/>
</calcChain>
</file>

<file path=xl/sharedStrings.xml><?xml version="1.0" encoding="utf-8"?>
<sst xmlns="http://schemas.openxmlformats.org/spreadsheetml/2006/main" count="969" uniqueCount="363">
  <si>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</si>
  <si>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</si>
  <si>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</si>
  <si>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</si>
  <si>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</si>
  <si>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</si>
  <si>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</si>
  <si>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</si>
  <si>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</si>
  <si>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</si>
  <si>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</si>
  <si>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</si>
  <si>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</si>
  <si>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</si>
  <si>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</si>
  <si>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</si>
  <si>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</si>
  <si>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</si>
  <si>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</si>
  <si>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</si>
  <si>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</si>
  <si>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</si>
  <si>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</si>
  <si>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</si>
  <si>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</si>
  <si>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</si>
  <si>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</si>
  <si>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</si>
  <si>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</si>
  <si>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</si>
  <si>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</si>
  <si>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</si>
  <si>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</si>
  <si>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</si>
  <si>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</si>
  <si>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</si>
  <si>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</si>
  <si>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</si>
  <si>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</si>
  <si>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</si>
  <si>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</si>
  <si>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</si>
  <si>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</si>
  <si>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</si>
  <si>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</si>
  <si>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</si>
  <si>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</si>
  <si>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</si>
  <si>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</si>
  <si>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</si>
  <si>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</si>
  <si>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</si>
  <si>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</si>
  <si>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</si>
  <si>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</si>
  <si>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</si>
  <si>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</si>
  <si>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</si>
  <si>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</si>
  <si>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</si>
  <si>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</si>
  <si>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</si>
  <si>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</si>
  <si>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</si>
  <si>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</si>
  <si>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</si>
  <si>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</si>
  <si>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</si>
  <si>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</si>
  <si>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</si>
  <si>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</si>
  <si>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</si>
  <si>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</si>
  <si>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</si>
  <si>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</si>
  <si>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</si>
  <si>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</si>
  <si>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</si>
  <si>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</si>
  <si>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</si>
  <si>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</si>
  <si>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</si>
  <si>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</si>
  <si>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</si>
  <si>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</si>
  <si>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</si>
  <si>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</si>
  <si>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</si>
  <si>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</si>
  <si>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</si>
  <si>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</si>
  <si>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</si>
  <si>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</si>
  <si>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</si>
  <si>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</si>
  <si>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</si>
  <si>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</si>
  <si>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</si>
  <si>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</si>
  <si>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</si>
  <si>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</si>
  <si>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</si>
  <si>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</si>
  <si>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</si>
  <si>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</si>
  <si>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</si>
  <si>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</si>
  <si>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</si>
  <si>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</si>
  <si>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</si>
  <si>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</si>
  <si>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</si>
  <si>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</si>
  <si>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</si>
  <si>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</si>
  <si>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</si>
  <si>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</si>
  <si>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</si>
  <si>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</si>
  <si>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</si>
  <si>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</si>
  <si>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</si>
  <si>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</si>
  <si>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</si>
  <si>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</si>
  <si>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</si>
  <si>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</si>
  <si>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</si>
  <si>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</si>
  <si>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</si>
  <si>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</si>
  <si>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</si>
  <si>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</si>
  <si>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</si>
  <si>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</si>
  <si>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</si>
  <si>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</si>
  <si>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</si>
  <si>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</si>
  <si>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</si>
  <si>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</si>
  <si>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</si>
  <si>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</si>
  <si>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</si>
  <si>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</si>
  <si>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</si>
  <si>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</si>
  <si>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</si>
  <si>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</si>
  <si>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</si>
  <si>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</si>
  <si>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</si>
  <si>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</si>
  <si>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</si>
  <si>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</si>
  <si>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</si>
  <si>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</si>
  <si>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</si>
  <si>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</si>
  <si>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</si>
  <si>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</si>
  <si>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</si>
  <si>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</si>
  <si>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</si>
  <si>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</si>
  <si>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</si>
  <si>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</si>
  <si>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</si>
  <si>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</si>
  <si>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</si>
  <si>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</si>
  <si>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</si>
  <si>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</si>
  <si>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</si>
  <si>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</si>
  <si>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</si>
  <si>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</si>
  <si>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</si>
  <si>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</si>
  <si>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</si>
  <si>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</si>
  <si>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</si>
  <si>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</si>
  <si>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</si>
  <si>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</si>
  <si>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</si>
  <si>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</si>
  <si>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</si>
  <si>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</si>
  <si>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</si>
  <si>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</si>
  <si>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</si>
  <si>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</si>
  <si>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</si>
  <si>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</si>
  <si>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</si>
  <si>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</si>
  <si>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</si>
  <si>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</si>
  <si>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</si>
  <si>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</si>
  <si>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</si>
  <si>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</si>
  <si>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</si>
  <si>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</si>
  <si>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</si>
  <si>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</si>
  <si>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</si>
  <si>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</si>
  <si>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</si>
  <si>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</si>
  <si>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</si>
  <si>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</si>
  <si>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</si>
  <si>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</si>
  <si>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</si>
  <si>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</si>
  <si>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</si>
  <si>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</si>
  <si>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</si>
  <si>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</si>
  <si>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</si>
  <si>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</si>
  <si>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</si>
  <si>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</si>
  <si>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</si>
  <si>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</si>
  <si>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</si>
  <si>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</si>
  <si>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</si>
  <si>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</si>
  <si>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</si>
  <si>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</si>
  <si>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</si>
  <si>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</si>
  <si>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</si>
  <si>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</si>
  <si>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</si>
  <si>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</si>
  <si>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</si>
  <si>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</si>
  <si>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</si>
  <si>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</si>
  <si>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</si>
  <si>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</si>
  <si>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</si>
  <si>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</si>
  <si>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</si>
  <si>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</si>
  <si>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</si>
  <si>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</si>
  <si>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</si>
  <si>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</si>
  <si>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</si>
  <si>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</si>
  <si>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</si>
  <si>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</si>
  <si>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</si>
  <si>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</si>
  <si>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</si>
  <si>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</si>
  <si>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</si>
  <si>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</si>
  <si>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</si>
  <si>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</si>
  <si>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</si>
  <si>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</si>
  <si>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</si>
  <si>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</si>
  <si>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</si>
  <si>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</si>
  <si>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</si>
  <si>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</si>
  <si>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</si>
  <si>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</si>
  <si>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</si>
  <si>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</si>
  <si>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</si>
  <si>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</si>
  <si>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</si>
  <si>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</si>
  <si>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</si>
  <si>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</si>
  <si>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</si>
  <si>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</si>
  <si>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</si>
  <si>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</si>
  <si>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</si>
  <si>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</si>
  <si>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</si>
  <si>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</si>
  <si>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</si>
  <si>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</si>
  <si>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t>Investigator 2</t>
  </si>
  <si>
    <t>Total FTEs</t>
  </si>
  <si>
    <t>Budgeted</t>
  </si>
  <si>
    <t>Filled</t>
  </si>
  <si>
    <t>vacant</t>
  </si>
  <si>
    <t>Beth A Myers</t>
  </si>
  <si>
    <t>Kelly Jo Krogh Faga</t>
  </si>
  <si>
    <t>Jessica Kurtz Naylor</t>
  </si>
  <si>
    <t>Encumbrances</t>
  </si>
  <si>
    <t>147733 00696</t>
  </si>
  <si>
    <t>Daniel J Zylstra</t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</si>
  <si>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</si>
  <si>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>Lori L Lavorato</t>
  </si>
  <si>
    <t>Miranda R Brus</t>
  </si>
  <si>
    <t>Gregory S Horstman (retirement 5/28/24)</t>
  </si>
  <si>
    <t>eDAS Customer Number:</t>
  </si>
  <si>
    <t>FY 2025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</si>
  <si>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</si>
  <si>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</si>
  <si>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</si>
  <si>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</si>
  <si>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</si>
  <si>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</si>
  <si>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</si>
  <si>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</si>
  <si>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</si>
  <si>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</si>
  <si>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</si>
  <si>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</si>
  <si>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</si>
  <si>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</si>
  <si>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</si>
  <si>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t>shantel.billington1@iowa.gov</t>
  </si>
  <si>
    <t>515-661-7066</t>
  </si>
  <si>
    <t>Appropriation- I51</t>
  </si>
  <si>
    <t>Licensure Fees (996-2820)</t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</si>
  <si>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</si>
  <si>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</si>
  <si>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</si>
  <si>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</si>
  <si>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</si>
  <si>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</si>
  <si>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</si>
  <si>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</si>
  <si>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</si>
  <si>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</si>
  <si>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</si>
  <si>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</si>
  <si>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t>$100,000 Carry Forward into FY26 completed 7/1/25.</t>
  </si>
  <si>
    <t>FY 2026 FINANCIAL ANALYSIS</t>
  </si>
  <si>
    <t>FY 26        Annual Budget</t>
  </si>
  <si>
    <t>Prior Year  FY25</t>
  </si>
  <si>
    <t>For Fiscal 2026, September and March are "3 Payroll" months.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</si>
  <si>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will have 3 payroll runs.</t>
    </r>
  </si>
  <si>
    <t>Budget Fiscal Year:  2026</t>
  </si>
  <si>
    <t>FY 26 Budget</t>
  </si>
  <si>
    <t>Budget Fiscal Year: 2026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</si>
  <si>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have 3 payroll runs</t>
    </r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</si>
  <si>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hsty &amp; bkgd cks, DIA services &amp; IDC ($199,259)</t>
    </r>
  </si>
  <si>
    <t>Final Y-E Cash Carry Forward to FY2026 completed in August 2025.</t>
  </si>
  <si>
    <t>FY 2026</t>
  </si>
  <si>
    <t xml:space="preserve">FY2025 GAAP Package completed September 2025. </t>
  </si>
  <si>
    <t>Maxwell Seeman</t>
  </si>
  <si>
    <t>Michael Lock</t>
  </si>
  <si>
    <t>Timothy McKinney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</si>
  <si>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fees, Salesforce license renewal and eDAS redistribution back to DE.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</si>
  <si>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 and Flexable Spending Pgm ($3.50/mo/ee)</t>
    </r>
  </si>
  <si>
    <t>Period 9- March 2026</t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</si>
  <si>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for FY26 not signed yet.  Estimating 55,000.</t>
    </r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</si>
  <si>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 CDE to next FY.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</si>
</sst>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2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4" fontId="22" fillId="0" borderId="0" xfId="0" applyNumberFormat="1" applyFont="1" applyFill="1" applyAlignment="1">
      <alignment horizontal="center"/>
    </xf>
    <xf numFmtId="164" fontId="22" fillId="8" borderId="0" xfId="0" applyNumberFormat="1" applyFont="1" applyFill="1" applyAlignment="1">
      <alignment horizontal="center"/>
    </xf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1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2025-June 2026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169799.25</c:v>
                </c:pt>
                <c:pt idx="1">
                  <c:v>181889.25</c:v>
                </c:pt>
                <c:pt idx="2">
                  <c:v>138073.5</c:v>
                </c:pt>
                <c:pt idx="3">
                  <c:v>134358</c:v>
                </c:pt>
                <c:pt idx="4">
                  <c:v>83378.75</c:v>
                </c:pt>
                <c:pt idx="5">
                  <c:v>103255.5</c:v>
                </c:pt>
                <c:pt idx="6">
                  <c:v>128347.75</c:v>
                </c:pt>
                <c:pt idx="7">
                  <c:v>117208.25</c:v>
                </c:pt>
                <c:pt idx="8">
                  <c:v>124020.75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47725</c:v>
                </c:pt>
                <c:pt idx="1">
                  <c:v>50575</c:v>
                </c:pt>
                <c:pt idx="2">
                  <c:v>47825</c:v>
                </c:pt>
                <c:pt idx="3">
                  <c:v>45815</c:v>
                </c:pt>
                <c:pt idx="4">
                  <c:v>28795</c:v>
                </c:pt>
                <c:pt idx="5">
                  <c:v>38215</c:v>
                </c:pt>
                <c:pt idx="6">
                  <c:v>47280</c:v>
                </c:pt>
                <c:pt idx="7">
                  <c:v>45550</c:v>
                </c:pt>
                <c:pt idx="8">
                  <c:v>42960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1241606.1800000002</c:v>
                </c:pt>
                <c:pt idx="1">
                  <c:v>8726.1899999999987</c:v>
                </c:pt>
                <c:pt idx="2">
                  <c:v>3111.6</c:v>
                </c:pt>
                <c:pt idx="3">
                  <c:v>7017.3600000000006</c:v>
                </c:pt>
                <c:pt idx="4">
                  <c:v>0</c:v>
                </c:pt>
                <c:pt idx="5">
                  <c:v>0</c:v>
                </c:pt>
                <c:pt idx="6">
                  <c:v>172.75</c:v>
                </c:pt>
                <c:pt idx="7">
                  <c:v>0</c:v>
                </c:pt>
                <c:pt idx="8">
                  <c:v>3384.5250000000005</c:v>
                </c:pt>
                <c:pt idx="9">
                  <c:v>10492.95</c:v>
                </c:pt>
                <c:pt idx="10">
                  <c:v>42000</c:v>
                </c:pt>
                <c:pt idx="11">
                  <c:v>2003.4199999999998</c:v>
                </c:pt>
                <c:pt idx="12">
                  <c:v>682.72</c:v>
                </c:pt>
                <c:pt idx="13">
                  <c:v>2979.9</c:v>
                </c:pt>
                <c:pt idx="14">
                  <c:v>0</c:v>
                </c:pt>
                <c:pt idx="15">
                  <c:v>207.62</c:v>
                </c:pt>
                <c:pt idx="16">
                  <c:v>3325.0600000000004</c:v>
                </c:pt>
                <c:pt idx="17">
                  <c:v>305214.62000000005</c:v>
                </c:pt>
                <c:pt idx="18">
                  <c:v>0</c:v>
                </c:pt>
                <c:pt idx="19">
                  <c:v>257528.08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261.06</c:v>
                </c:pt>
                <c:pt idx="24">
                  <c:v>22099.9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2025-June 2026</a:t>
            </a:r>
          </a:p>
        </c:rich>
      </c:tx>
      <c:layout>
        <c:manualLayout>
          <c:xMode val="edge"/>
          <c:yMode val="edge"/>
          <c:x val="0.19985477051282832"/>
          <c:y val="1.8205575951414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3.9038904908448448E-2"/>
                  <c:y val="2.20370265010710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3.8643230677490252E-2"/>
                  <c:y val="-4.4739550754161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Other Expenses &amp; Obligations</c:v>
                </c:pt>
                <c:pt idx="5">
                  <c:v>Communications</c:v>
                </c:pt>
                <c:pt idx="6">
                  <c:v>In State Travel</c:v>
                </c:pt>
                <c:pt idx="7">
                  <c:v>Office Supplies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1241606.1800000002</c:v>
                </c:pt>
                <c:pt idx="1">
                  <c:v>305214.62000000005</c:v>
                </c:pt>
                <c:pt idx="2">
                  <c:v>257528.08</c:v>
                </c:pt>
                <c:pt idx="3">
                  <c:v>42000</c:v>
                </c:pt>
                <c:pt idx="4">
                  <c:v>22099.9</c:v>
                </c:pt>
                <c:pt idx="5">
                  <c:v>10492.95</c:v>
                </c:pt>
                <c:pt idx="6">
                  <c:v>8726.1899999999987</c:v>
                </c:pt>
                <c:pt idx="7">
                  <c:v>7017.3600000000006</c:v>
                </c:pt>
                <c:pt idx="8">
                  <c:v>17013.655000000028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97059576057768"/>
          <c:y val="3.6708413046743917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1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1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727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727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abSelected="1"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288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249</v>
      </c>
    </row>
    <row r="5" spans="1:16" ht="15.75" x14ac:dyDescent="0.2">
      <c r="A5" s="27" t="s">
        <v>87</v>
      </c>
      <c r="B5" s="27"/>
    </row>
    <row r="6" spans="1:16" ht="15.75" x14ac:dyDescent="0.2">
      <c r="A6" s="27"/>
      <c r="B6" s="27"/>
    </row>
    <row r="7" spans="1:16" ht="15.75" x14ac:dyDescent="0.2">
      <c r="A7" s="27" t="s">
        <v>88</v>
      </c>
      <c r="B7" s="369" t="s">
        <v>333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6">
        <v>46113</v>
      </c>
      <c r="C9" s="416"/>
    </row>
    <row r="10" spans="1:16" x14ac:dyDescent="0.2">
      <c r="A10" s="26"/>
    </row>
    <row r="11" spans="1:16" ht="18.75" x14ac:dyDescent="0.2">
      <c r="A11" s="27" t="s">
        <v>90</v>
      </c>
      <c r="B11" s="28" t="s">
        <v>342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360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231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07">
        <f>'9397 BOEE'!P53</f>
        <v>737432.20499999984</v>
      </c>
      <c r="F19" s="407">
        <v>837432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08">
        <f>SUM(D19:D19)</f>
        <v>737432.20499999984</v>
      </c>
      <c r="E20" s="409"/>
      <c r="F20" s="408">
        <f>SUM(F19:F19)</f>
        <v>837432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 t="s">
        <v>341</v>
      </c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352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354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7" t="s">
        <v>108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7" t="s">
        <v>91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7" t="s">
        <v>92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31" s="40" customFormat="1" ht="15" customHeight="1" x14ac:dyDescent="0.2">
      <c r="A43" s="418" t="s">
        <v>104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1:31" s="40" customFormat="1" ht="15" customHeight="1" x14ac:dyDescent="0.2">
      <c r="A44" s="419" t="s">
        <v>345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0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1:31" ht="18" customHeight="1" x14ac:dyDescent="0.2">
      <c r="A47" s="417" t="s">
        <v>93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</row>
    <row r="48" spans="1:31" ht="15" x14ac:dyDescent="0.2">
      <c r="A48" s="14"/>
      <c r="B48" s="410" t="s">
        <v>325</v>
      </c>
      <c r="C48" s="14"/>
      <c r="D48" s="411" t="s">
        <v>326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245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284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235</v>
      </c>
      <c r="B10" s="258" t="s">
        <v>241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293</v>
      </c>
      <c r="B11" s="258" t="s">
        <v>305</v>
      </c>
      <c r="C11" s="262">
        <v>9397</v>
      </c>
      <c r="D11" s="263">
        <v>1</v>
      </c>
      <c r="E11" s="259">
        <v>100000</v>
      </c>
      <c r="F11" s="363">
        <v>0</v>
      </c>
      <c r="G11" s="363">
        <v>0</v>
      </c>
      <c r="H11" s="363">
        <v>0</v>
      </c>
      <c r="I11" s="363">
        <v>0</v>
      </c>
      <c r="J11" s="363">
        <v>0</v>
      </c>
      <c r="K11" s="363">
        <v>0</v>
      </c>
      <c r="L11" s="363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299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307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3">
        <v>0</v>
      </c>
      <c r="R13" s="363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277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283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253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282</v>
      </c>
      <c r="B20" s="255" t="s">
        <v>291</v>
      </c>
      <c r="C20" s="262">
        <v>9397</v>
      </c>
      <c r="D20" s="263"/>
      <c r="E20" s="259">
        <v>743</v>
      </c>
      <c r="F20" s="335">
        <f t="shared" ref="F20:L20" si="10">IF(F$2=0,0,$E20)</f>
        <v>743</v>
      </c>
      <c r="G20" s="335">
        <f t="shared" si="10"/>
        <v>743</v>
      </c>
      <c r="H20" s="335">
        <f t="shared" si="10"/>
        <v>743</v>
      </c>
      <c r="I20" s="335">
        <f t="shared" si="10"/>
        <v>743</v>
      </c>
      <c r="J20" s="335">
        <f t="shared" si="10"/>
        <v>743</v>
      </c>
      <c r="K20" s="335">
        <f t="shared" si="10"/>
        <v>743</v>
      </c>
      <c r="L20" s="335">
        <f t="shared" si="10"/>
        <v>743</v>
      </c>
      <c r="M20" s="335">
        <f t="shared" ref="M20:Q20" si="11">IF(M$2=0,0,$E20)</f>
        <v>743</v>
      </c>
      <c r="N20" s="335">
        <f t="shared" si="11"/>
        <v>743</v>
      </c>
      <c r="O20" s="335">
        <f t="shared" si="11"/>
        <v>743</v>
      </c>
      <c r="P20" s="335">
        <f t="shared" si="11"/>
        <v>743</v>
      </c>
      <c r="Q20" s="335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5" t="s">
        <v>247</v>
      </c>
      <c r="D23" s="326">
        <v>1.1755199999999999</v>
      </c>
      <c r="E23" s="327">
        <f>D23/D25</f>
        <v>0.88689708245625942</v>
      </c>
    </row>
    <row r="24" spans="1:22" x14ac:dyDescent="0.25">
      <c r="B24" s="325" t="s">
        <v>246</v>
      </c>
      <c r="D24" s="326">
        <v>0.14990999999999999</v>
      </c>
      <c r="E24" s="327">
        <f>D24/D25</f>
        <v>0.11310291754374052</v>
      </c>
    </row>
    <row r="25" spans="1:22" x14ac:dyDescent="0.25">
      <c r="D25" s="327">
        <f>SUM(D23:D24)</f>
        <v>1.3254299999999999</v>
      </c>
      <c r="E25" s="327">
        <f>SUM(E23:E24)</f>
        <v>1</v>
      </c>
    </row>
    <row r="27" spans="1:22" x14ac:dyDescent="0.25">
      <c r="E27" s="328"/>
      <c r="F27" s="329"/>
    </row>
    <row r="28" spans="1:22" x14ac:dyDescent="0.25">
      <c r="E28" s="328"/>
      <c r="F28" s="329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BOEE'!D$7:D$545,'9397 BOEE'!$B$7:$B$545,$B12,'9397 BOEE'!$A$7:$A$545,$A12)+SUMIFS('2217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BOEE'!E$7:E$545,'9397 BOEE'!$B$7:$B$545,$B12,'9397 BOEE'!$A$7:$A$545,$A12)+SUMIFS('2217 Teachers Certs Clearing'!E$7:E$518,'2217 Teachers Certs Clearing'!$B$7:$B$518,$B12,'2217 Teachers Certs Clearing'!$A$7:$A$518,$A12)+SUMIFS('Blank Template'!E$7:E$520,'Blank Template'!$B$7:$B$520,$B12,'Blank Template'!$A$7:$A$520,$A12)</f>
        <v>0</v>
      </c>
      <c r="F12" s="58">
        <f>SUMIFS('9397 BOEE'!F$7:F$545,'9397 BOEE'!$B$7:$B$545,$B12,'9397 BOEE'!$A$7:$A$545,$A12)+SUMIFS('2217 Teachers Certs Clearing'!F$7:F$518,'2217 Teachers Certs Clearing'!$B$7:$B$518,$B12,'2217 Teachers Certs Clearing'!$A$7:$A$518,$A12)+SUMIFS('Blank Template'!F$7:F$520,'Blank Template'!$B$7:$B$520,$B12,'Blank Template'!$A$7:$A$520,$A12)</f>
        <v>3080</v>
      </c>
      <c r="G12" s="58">
        <f>SUMIFS('9397 BOEE'!G$7:G$545,'9397 BOEE'!$B$7:$B$545,$B12,'9397 BOEE'!$A$7:$A$545,$A12)+SUMIFS('2217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BOEE'!H$7:H$545,'9397 BOEE'!$B$7:$B$545,$B12,'9397 BOEE'!$A$7:$A$545,$A12)+SUMIFS('2217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BOEE'!I$7:I$545,'9397 BOEE'!$B$7:$B$545,$B12,'9397 BOEE'!$A$7:$A$545,$A12)+SUMIFS('2217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BOEE'!J$7:J$545,'9397 BOEE'!$B$7:$B$545,$B12,'9397 BOEE'!$A$7:$A$545,$A12)+SUMIFS('2217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BOEE'!K$7:K$545,'9397 BOEE'!$B$7:$B$545,$B12,'9397 BOEE'!$A$7:$A$545,$A12)+SUMIFS('2217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BOEE'!L$7:L$545,'9397 BOEE'!$B$7:$B$545,$B12,'9397 BOEE'!$A$7:$A$545,$A12)+SUMIFS('2217 Teachers Certs Clearing'!L$7:L$518,'2217 Teachers Certs Clearing'!$B$7:$B$518,$B12,'2217 Teachers Certs Clearing'!$A$7:$A$518,$A12)+SUMIFS('Blank Template'!L$7:L$520,'Blank Template'!$B$7:$B$520,$B12,'Blank Template'!$A$7:$A$520,$A12)</f>
        <v>98.75</v>
      </c>
      <c r="M12" s="58" t="e">
        <f>SUMIFS('9397 BOEE'!M$7:M$546,'9397 BOEE'!$B$7:$B$545,$B12,'9397 BOEE'!$A$7:$A$545,$A12)+SUMIFS('2217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BOEE'!N$7:N$546,'9397 BOEE'!$B$7:$B$545,$B12,'9397 BOEE'!$A$7:$A$545,$A12)+SUMIFS('2217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BOEE'!O$7:O$546,'9397 BOEE'!$B$7:$B$545,$B12,'9397 BOEE'!$A$7:$A$545,$A12)+SUMIFS('2217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BOEE'!P$7:P$545,'9397 BOEE'!$B$7:$B$545,$B12,'9397 BOEE'!$A$7:$A$545,$A12)+SUMIFS('2217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BOEE'!Q$7:Q$545,'9397 BOEE'!$B$7:$B$545,$B12,'9397 BOEE'!$A$7:$A$545,$A12)+SUMIFS('2217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BOEE'!R$7:R$545,'9397 BOEE'!$B$7:$B$545,$B12,'9397 BOEE'!$A$7:$A$545,$A12)+SUMIFS('2217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BOEE'!S$7:S$545,'9397 BOEE'!$B$7:$B$545,$B12,'9397 BOEE'!$A$7:$A$545,$A12)+SUMIFS('2217 Teachers Certs Clearing'!S$7:S$518,'2217 Teachers Certs Clearing'!$B$7:$B$518,$B12,'2217 Teachers Certs Clearing'!$A$7:$A$518,$A12)+SUMIFS('Blank Template'!S$7:S$520,'Blank Template'!$B$7:$B$520,$B12,'Blank Template'!$A$7:$A$520,$A12)</f>
        <v>3178.75</v>
      </c>
      <c r="T12" s="70" t="e">
        <f t="shared" ref="T12" si="0">SUM(D12:R12)</f>
        <v>#VALUE!</v>
      </c>
      <c r="U12" s="58">
        <f>SUMIFS('9397 BOEE'!U$7:U$545,'9397 BOEE'!$B$7:$B$545,$B12,'9397 BOEE'!$A$7:$A$545,$A12)+SUMIFS('2217 Teachers Certs Clearing'!U$7:U$518,'2217 Teachers Certs Clearing'!$B$7:$B$518,$B12,'2217 Teachers Certs Clearing'!$A$7:$A$518,$A12)+SUMIFS('Blank Template'!U$7:U$520,'Blank Template'!$B$7:$B$520,$B12,'Blank Template'!$A$7:$A$520,$A12)</f>
        <v>500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BOEE'!D$7:D$545,'9397 BOEE'!$B$7:$B$545,$B13,'9397 BOEE'!$A$7:$A$545,$A13)+SUMIFS('2217 Teachers Certs Clearing'!D$7:D$518,'2217 Teachers Certs Clearing'!$B$7:$B$518,$B13,'2217 Teachers Certs Clearing'!$A$7:$A$518,$A13)+SUMIFS('Blank Template'!D$7:D$520,'Blank Template'!$B$7:$B$520,$B13,'Blank Template'!$A$7:$A$520,$A13)</f>
        <v>169799.25</v>
      </c>
      <c r="E13" s="58">
        <f>SUMIFS('9397 BOEE'!E$7:E$545,'9397 BOEE'!$B$7:$B$545,$B13,'9397 BOEE'!$A$7:$A$545,$A13)+SUMIFS('2217 Teachers Certs Clearing'!E$7:E$518,'2217 Teachers Certs Clearing'!$B$7:$B$518,$B13,'2217 Teachers Certs Clearing'!$A$7:$A$518,$A13)+SUMIFS('Blank Template'!E$7:E$520,'Blank Template'!$B$7:$B$520,$B13,'Blank Template'!$A$7:$A$520,$A13)</f>
        <v>181889.25</v>
      </c>
      <c r="F13" s="58">
        <f>SUMIFS('9397 BOEE'!F$7:F$545,'9397 BOEE'!$B$7:$B$545,$B13,'9397 BOEE'!$A$7:$A$545,$A13)+SUMIFS('2217 Teachers Certs Clearing'!F$7:F$518,'2217 Teachers Certs Clearing'!$B$7:$B$518,$B13,'2217 Teachers Certs Clearing'!$A$7:$A$518,$A13)+SUMIFS('Blank Template'!F$7:F$520,'Blank Template'!$B$7:$B$520,$B13,'Blank Template'!$A$7:$A$520,$A13)</f>
        <v>138073.5</v>
      </c>
      <c r="G13" s="58">
        <f>SUMIFS('9397 BOEE'!G$7:G$545,'9397 BOEE'!$B$7:$B$545,$B13,'9397 BOEE'!$A$7:$A$545,$A13)+SUMIFS('2217 Teachers Certs Clearing'!G$7:G$518,'2217 Teachers Certs Clearing'!$B$7:$B$518,$B13,'2217 Teachers Certs Clearing'!$A$7:$A$518,$A13)+SUMIFS('Blank Template'!G$7:G$520,'Blank Template'!$B$7:$B$520,$B13,'Blank Template'!$A$7:$A$520,$A13)</f>
        <v>134358</v>
      </c>
      <c r="H13" s="58">
        <f>SUMIFS('9397 BOEE'!H$7:H$545,'9397 BOEE'!$B$7:$B$545,$B13,'9397 BOEE'!$A$7:$A$545,$A13)+SUMIFS('2217 Teachers Certs Clearing'!H$7:H$518,'2217 Teachers Certs Clearing'!$B$7:$B$518,$B13,'2217 Teachers Certs Clearing'!$A$7:$A$518,$A13)+SUMIFS('Blank Template'!H$7:H$520,'Blank Template'!$B$7:$B$520,$B13,'Blank Template'!$A$7:$A$520,$A13)</f>
        <v>83378.75</v>
      </c>
      <c r="I13" s="58">
        <f>SUMIFS('9397 BOEE'!I$7:I$545,'9397 BOEE'!$B$7:$B$545,$B13,'9397 BOEE'!$A$7:$A$545,$A13)+SUMIFS('2217 Teachers Certs Clearing'!I$7:I$518,'2217 Teachers Certs Clearing'!$B$7:$B$518,$B13,'2217 Teachers Certs Clearing'!$A$7:$A$518,$A13)+SUMIFS('Blank Template'!I$7:I$520,'Blank Template'!$B$7:$B$520,$B13,'Blank Template'!$A$7:$A$520,$A13)</f>
        <v>103255.5</v>
      </c>
      <c r="J13" s="58">
        <f>SUMIFS('9397 BOEE'!J$7:J$545,'9397 BOEE'!$B$7:$B$545,$B13,'9397 BOEE'!$A$7:$A$545,$A13)+SUMIFS('2217 Teachers Certs Clearing'!J$7:J$518,'2217 Teachers Certs Clearing'!$B$7:$B$518,$B13,'2217 Teachers Certs Clearing'!$A$7:$A$518,$A13)+SUMIFS('Blank Template'!J$7:J$520,'Blank Template'!$B$7:$B$520,$B13,'Blank Template'!$A$7:$A$520,$A13)</f>
        <v>128347.75</v>
      </c>
      <c r="K13" s="58">
        <f>SUMIFS('9397 BOEE'!K$7:K$545,'9397 BOEE'!$B$7:$B$545,$B13,'9397 BOEE'!$A$7:$A$545,$A13)+SUMIFS('2217 Teachers Certs Clearing'!K$7:K$518,'2217 Teachers Certs Clearing'!$B$7:$B$518,$B13,'2217 Teachers Certs Clearing'!$A$7:$A$518,$A13)+SUMIFS('Blank Template'!K$7:K$520,'Blank Template'!$B$7:$B$520,$B13,'Blank Template'!$A$7:$A$520,$A13)</f>
        <v>117208.25</v>
      </c>
      <c r="L13" s="58">
        <f>SUMIFS('9397 BOEE'!L$7:L$545,'9397 BOEE'!$B$7:$B$545,$B13,'9397 BOEE'!$A$7:$A$545,$A13)+SUMIFS('2217 Teachers Certs Clearing'!L$7:L$518,'2217 Teachers Certs Clearing'!$B$7:$B$518,$B13,'2217 Teachers Certs Clearing'!$A$7:$A$518,$A13)+SUMIFS('Blank Template'!L$7:L$520,'Blank Template'!$B$7:$B$520,$B13,'Blank Template'!$A$7:$A$520,$A13)</f>
        <v>124020.75</v>
      </c>
      <c r="M13" s="58" t="e">
        <f>SUMIFS('9397 BOEE'!M$7:M$546,'9397 BOEE'!$B$7:$B$545,$B13,'9397 BOEE'!$A$7:$A$545,$A13)+SUMIFS('2217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BOEE'!N$7:N$546,'9397 BOEE'!$B$7:$B$545,$B13,'9397 BOEE'!$A$7:$A$545,$A13)+SUMIFS('2217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BOEE'!O$7:O$546,'9397 BOEE'!$B$7:$B$545,$B13,'9397 BOEE'!$A$7:$A$545,$A13)+SUMIFS('2217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BOEE'!P$7:P$545,'9397 BOEE'!$B$7:$B$545,$B13,'9397 BOEE'!$A$7:$A$545,$A13)+SUMIFS('2217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BOEE'!Q$7:Q$545,'9397 BOEE'!$B$7:$B$545,$B13,'9397 BOEE'!$A$7:$A$545,$A13)+SUMIFS('2217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BOEE'!R$7:R$545,'9397 BOEE'!$B$7:$B$545,$B13,'9397 BOEE'!$A$7:$A$545,$A13)+SUMIFS('2217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BOEE'!S$7:S$545,'9397 BOEE'!$B$7:$B$545,$B13,'9397 BOEE'!$A$7:$A$545,$A13)+SUMIFS('2217 Teachers Certs Clearing'!S$7:S$518,'2217 Teachers Certs Clearing'!$B$7:$B$518,$B13,'2217 Teachers Certs Clearing'!$A$7:$A$518,$A13)+SUMIFS('Blank Template'!S$7:S$520,'Blank Template'!$B$7:$B$520,$B13,'Blank Template'!$A$7:$A$520,$A13)</f>
        <v>1180331</v>
      </c>
      <c r="T13" s="70" t="e">
        <f t="shared" ref="T13:T14" si="3">SUM(D13:R13)</f>
        <v>#VALUE!</v>
      </c>
      <c r="U13" s="58">
        <f>SUMIFS('9397 BOEE'!U$7:U$545,'9397 BOEE'!$B$7:$B$545,$B13,'9397 BOEE'!$A$7:$A$545,$A13)+SUMIFS('2217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9.4332916666666669E-2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BOEE'!D$7:D$545,'9397 BOEE'!$B$7:$B$545,$B14,'9397 BOEE'!$A$7:$A$545,$A14)+SUMIFS('2217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BOEE'!E$7:E$545,'9397 BOEE'!$B$7:$B$545,$B14,'9397 BOEE'!$A$7:$A$545,$A14)+SUMIFS('2217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BOEE'!F$7:F$545,'9397 BOEE'!$B$7:$B$545,$B14,'9397 BOEE'!$A$7:$A$545,$A14)+SUMIFS('2217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BOEE'!G$7:G$545,'9397 BOEE'!$B$7:$B$545,$B14,'9397 BOEE'!$A$7:$A$545,$A14)+SUMIFS('2217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BOEE'!H$7:H$545,'9397 BOEE'!$B$7:$B$545,$B14,'9397 BOEE'!$A$7:$A$545,$A14)+SUMIFS('2217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BOEE'!I$7:I$545,'9397 BOEE'!$B$7:$B$545,$B14,'9397 BOEE'!$A$7:$A$545,$A14)+SUMIFS('2217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BOEE'!J$7:J$545,'9397 BOEE'!$B$7:$B$545,$B14,'9397 BOEE'!$A$7:$A$545,$A14)+SUMIFS('2217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BOEE'!K$7:K$545,'9397 BOEE'!$B$7:$B$545,$B14,'9397 BOEE'!$A$7:$A$545,$A14)+SUMIFS('2217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BOEE'!L$7:L$545,'9397 BOEE'!$B$7:$B$545,$B14,'9397 BOEE'!$A$7:$A$545,$A14)+SUMIFS('2217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BOEE'!M$7:M$546,'9397 BOEE'!$B$7:$B$545,$B14,'9397 BOEE'!$A$7:$A$545,$A14)+SUMIFS('2217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BOEE'!N$7:N$546,'9397 BOEE'!$B$7:$B$545,$B14,'9397 BOEE'!$A$7:$A$545,$A14)+SUMIFS('2217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BOEE'!O$7:O$546,'9397 BOEE'!$B$7:$B$545,$B14,'9397 BOEE'!$A$7:$A$545,$A14)+SUMIFS('2217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BOEE'!P$7:P$545,'9397 BOEE'!$B$7:$B$545,$B14,'9397 BOEE'!$A$7:$A$545,$A14)+SUMIFS('2217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BOEE'!Q$7:Q$545,'9397 BOEE'!$B$7:$B$545,$B14,'9397 BOEE'!$A$7:$A$545,$A14)+SUMIFS('2217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BOEE'!R$7:R$545,'9397 BOEE'!$B$7:$B$545,$B14,'9397 BOEE'!$A$7:$A$545,$A14)+SUMIFS('2217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BOEE'!S$7:S$545,'9397 BOEE'!$B$7:$B$545,$B14,'9397 BOEE'!$A$7:$A$545,$A14)+SUMIFS('2217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BOEE'!U$7:U$545,'9397 BOEE'!$B$7:$B$545,$B14,'9397 BOEE'!$A$7:$A$545,$A14)+SUMIFS('2217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BOEE'!D$7:D$545,'9397 BOEE'!$B$7:$B$545,$B15,'9397 BOEE'!$A$7:$A$545,$A15)+SUMIFS('2217 Teachers Certs Clearing'!D$7:D$518,'2217 Teachers Certs Clearing'!$B$7:$B$518,$B15,'2217 Teachers Certs Clearing'!$A$7:$A$518,$A15)+SUMIFS('Blank Template'!D$7:D$520,'Blank Template'!$B$7:$B$520,$B15,'Blank Template'!$A$7:$A$520,$A15)</f>
        <v>47725</v>
      </c>
      <c r="E15" s="58">
        <f>SUMIFS('9397 BOEE'!E$7:E$545,'9397 BOEE'!$B$7:$B$545,$B15,'9397 BOEE'!$A$7:$A$545,$A15)+SUMIFS('2217 Teachers Certs Clearing'!E$7:E$518,'2217 Teachers Certs Clearing'!$B$7:$B$518,$B15,'2217 Teachers Certs Clearing'!$A$7:$A$518,$A15)+SUMIFS('Blank Template'!E$7:E$520,'Blank Template'!$B$7:$B$520,$B15,'Blank Template'!$A$7:$A$520,$A15)</f>
        <v>50575</v>
      </c>
      <c r="F15" s="58">
        <f>SUMIFS('9397 BOEE'!F$7:F$545,'9397 BOEE'!$B$7:$B$545,$B15,'9397 BOEE'!$A$7:$A$545,$A15)+SUMIFS('2217 Teachers Certs Clearing'!F$7:F$518,'2217 Teachers Certs Clearing'!$B$7:$B$518,$B15,'2217 Teachers Certs Clearing'!$A$7:$A$518,$A15)+SUMIFS('Blank Template'!F$7:F$520,'Blank Template'!$B$7:$B$520,$B15,'Blank Template'!$A$7:$A$520,$A15)</f>
        <v>47825</v>
      </c>
      <c r="G15" s="58">
        <f>SUMIFS('9397 BOEE'!G$7:G$545,'9397 BOEE'!$B$7:$B$545,$B15,'9397 BOEE'!$A$7:$A$545,$A15)+SUMIFS('2217 Teachers Certs Clearing'!G$7:G$518,'2217 Teachers Certs Clearing'!$B$7:$B$518,$B15,'2217 Teachers Certs Clearing'!$A$7:$A$518,$A15)+SUMIFS('Blank Template'!G$7:G$520,'Blank Template'!$B$7:$B$520,$B15,'Blank Template'!$A$7:$A$520,$A15)</f>
        <v>45815</v>
      </c>
      <c r="H15" s="58">
        <f>SUMIFS('9397 BOEE'!H$7:H$545,'9397 BOEE'!$B$7:$B$545,$B15,'9397 BOEE'!$A$7:$A$545,$A15)+SUMIFS('2217 Teachers Certs Clearing'!H$7:H$518,'2217 Teachers Certs Clearing'!$B$7:$B$518,$B15,'2217 Teachers Certs Clearing'!$A$7:$A$518,$A15)+SUMIFS('Blank Template'!H$7:H$520,'Blank Template'!$B$7:$B$520,$B15,'Blank Template'!$A$7:$A$520,$A15)</f>
        <v>28795</v>
      </c>
      <c r="I15" s="58">
        <f>SUMIFS('9397 BOEE'!I$7:I$545,'9397 BOEE'!$B$7:$B$545,$B15,'9397 BOEE'!$A$7:$A$545,$A15)+SUMIFS('2217 Teachers Certs Clearing'!I$7:I$518,'2217 Teachers Certs Clearing'!$B$7:$B$518,$B15,'2217 Teachers Certs Clearing'!$A$7:$A$518,$A15)+SUMIFS('Blank Template'!I$7:I$520,'Blank Template'!$B$7:$B$520,$B15,'Blank Template'!$A$7:$A$520,$A15)</f>
        <v>38215</v>
      </c>
      <c r="J15" s="58">
        <f>SUMIFS('9397 BOEE'!J$7:J$545,'9397 BOEE'!$B$7:$B$545,$B15,'9397 BOEE'!$A$7:$A$545,$A15)+SUMIFS('2217 Teachers Certs Clearing'!J$7:J$518,'2217 Teachers Certs Clearing'!$B$7:$B$518,$B15,'2217 Teachers Certs Clearing'!$A$7:$A$518,$A15)+SUMIFS('Blank Template'!J$7:J$520,'Blank Template'!$B$7:$B$520,$B15,'Blank Template'!$A$7:$A$520,$A15)</f>
        <v>47280</v>
      </c>
      <c r="K15" s="58">
        <f>SUMIFS('9397 BOEE'!K$7:K$545,'9397 BOEE'!$B$7:$B$545,$B15,'9397 BOEE'!$A$7:$A$545,$A15)+SUMIFS('2217 Teachers Certs Clearing'!K$7:K$518,'2217 Teachers Certs Clearing'!$B$7:$B$518,$B15,'2217 Teachers Certs Clearing'!$A$7:$A$518,$A15)+SUMIFS('Blank Template'!K$7:K$520,'Blank Template'!$B$7:$B$520,$B15,'Blank Template'!$A$7:$A$520,$A15)</f>
        <v>45550</v>
      </c>
      <c r="L15" s="58">
        <f>SUMIFS('9397 BOEE'!L$7:L$545,'9397 BOEE'!$B$7:$B$545,$B15,'9397 BOEE'!$A$7:$A$545,$A15)+SUMIFS('2217 Teachers Certs Clearing'!L$7:L$518,'2217 Teachers Certs Clearing'!$B$7:$B$518,$B15,'2217 Teachers Certs Clearing'!$A$7:$A$518,$A15)+SUMIFS('Blank Template'!L$7:L$520,'Blank Template'!$B$7:$B$520,$B15,'Blank Template'!$A$7:$A$520,$A15)</f>
        <v>42960</v>
      </c>
      <c r="M15" s="58" t="e">
        <f>SUMIFS('9397 BOEE'!M$7:M$546,'9397 BOEE'!$B$7:$B$545,$B15,'9397 BOEE'!$A$7:$A$545,$A15)+SUMIFS('2217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BOEE'!N$7:N$546,'9397 BOEE'!$B$7:$B$545,$B15,'9397 BOEE'!$A$7:$A$545,$A15)+SUMIFS('2217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BOEE'!O$7:O$546,'9397 BOEE'!$B$7:$B$545,$B15,'9397 BOEE'!$A$7:$A$545,$A15)+SUMIFS('2217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BOEE'!P$7:P$545,'9397 BOEE'!$B$7:$B$545,$B15,'9397 BOEE'!$A$7:$A$545,$A15)+SUMIFS('2217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BOEE'!Q$7:Q$545,'9397 BOEE'!$B$7:$B$545,$B15,'9397 BOEE'!$A$7:$A$545,$A15)+SUMIFS('2217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BOEE'!R$7:R$545,'9397 BOEE'!$B$7:$B$545,$B15,'9397 BOEE'!$A$7:$A$545,$A15)+SUMIFS('2217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BOEE'!S$7:S$545,'9397 BOEE'!$B$7:$B$545,$B15,'9397 BOEE'!$A$7:$A$545,$A15)+SUMIFS('2217 Teachers Certs Clearing'!S$7:S$518,'2217 Teachers Certs Clearing'!$B$7:$B$518,$B15,'2217 Teachers Certs Clearing'!$A$7:$A$518,$A15)+SUMIFS('Blank Template'!S$7:S$520,'Blank Template'!$B$7:$B$520,$B15,'Blank Template'!$A$7:$A$520,$A15)</f>
        <v>394740</v>
      </c>
      <c r="T15" s="70" t="e">
        <f t="shared" ref="T15" si="4">SUM(D15:R15)</f>
        <v>#VALUE!</v>
      </c>
      <c r="U15" s="58">
        <f>SUMIFS('9397 BOEE'!U$7:U$545,'9397 BOEE'!$B$7:$B$545,$B15,'9397 BOEE'!$A$7:$A$545,$A15)+SUMIFS('2217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8.0889830508474578E-2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217524.25</v>
      </c>
      <c r="E17" s="101">
        <f t="shared" si="7"/>
        <v>232464.25</v>
      </c>
      <c r="F17" s="101">
        <f t="shared" si="7"/>
        <v>188978.5</v>
      </c>
      <c r="G17" s="101">
        <f t="shared" si="7"/>
        <v>180173</v>
      </c>
      <c r="H17" s="101">
        <f t="shared" si="7"/>
        <v>112173.75</v>
      </c>
      <c r="I17" s="101">
        <f t="shared" si="7"/>
        <v>141470.5</v>
      </c>
      <c r="J17" s="101">
        <f t="shared" si="7"/>
        <v>175627.75</v>
      </c>
      <c r="K17" s="101">
        <f t="shared" si="7"/>
        <v>162758.25</v>
      </c>
      <c r="L17" s="101">
        <f t="shared" si="7"/>
        <v>167079.5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1578249.75</v>
      </c>
      <c r="T17" s="101" t="e">
        <f t="shared" si="7"/>
        <v>#VALUE!</v>
      </c>
      <c r="U17" s="101">
        <f t="shared" si="7"/>
        <v>2391500</v>
      </c>
      <c r="V17" s="92">
        <f>SUMIF($D$6:$R$6,$X$2,D17:R17)/U17</f>
        <v>9.0957244407275775E-2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BOEE'!D$7:D$545,'9397 BOEE'!$B$7:$B$545,$B19,'9397 BOEE'!$A$7:$A$545,$A19)+SUMIFS('2217 Teachers Certs Clearing'!D$7:D$518,'2217 Teachers Certs Clearing'!$B$7:$B$518,$B19,'2217 Teachers Certs Clearing'!$A$7:$A$518,$A19)+SUMIFS('Blank Template'!D$7:D$520,'Blank Template'!$B$7:$B$520,$B19,'Blank Template'!$A$7:$A$520,$A19)</f>
        <v>75336.12</v>
      </c>
      <c r="E19" s="58">
        <f>SUMIFS('9397 BOEE'!E$7:E$545,'9397 BOEE'!$B$7:$B$545,$B19,'9397 BOEE'!$A$7:$A$545,$A19)+SUMIFS('2217 Teachers Certs Clearing'!E$7:E$518,'2217 Teachers Certs Clearing'!$B$7:$B$518,$B19,'2217 Teachers Certs Clearing'!$A$7:$A$518,$A19)+SUMIFS('Blank Template'!E$7:E$520,'Blank Template'!$B$7:$B$520,$B19,'Blank Template'!$A$7:$A$520,$A19)</f>
        <v>123452.09</v>
      </c>
      <c r="F19" s="58">
        <f>SUMIFS('9397 BOEE'!F$7:F$545,'9397 BOEE'!$B$7:$B$545,$B19,'9397 BOEE'!$A$7:$A$545,$A19)+SUMIFS('2217 Teachers Certs Clearing'!F$7:F$518,'2217 Teachers Certs Clearing'!$B$7:$B$518,$B19,'2217 Teachers Certs Clearing'!$A$7:$A$518,$A19)+SUMIFS('Blank Template'!F$7:F$520,'Blank Template'!$B$7:$B$520,$B19,'Blank Template'!$A$7:$A$520,$A19)</f>
        <v>196934.7</v>
      </c>
      <c r="G19" s="58">
        <f>SUMIFS('9397 BOEE'!G$7:G$545,'9397 BOEE'!$B$7:$B$545,$B19,'9397 BOEE'!$A$7:$A$545,$A19)+SUMIFS('2217 Teachers Certs Clearing'!G$7:G$518,'2217 Teachers Certs Clearing'!$B$7:$B$518,$B19,'2217 Teachers Certs Clearing'!$A$7:$A$518,$A19)+SUMIFS('Blank Template'!G$7:G$520,'Blank Template'!$B$7:$B$520,$B19,'Blank Template'!$A$7:$A$520,$A19)</f>
        <v>105704.15</v>
      </c>
      <c r="H19" s="58">
        <f>SUMIFS('9397 BOEE'!H$7:H$545,'9397 BOEE'!$B$7:$B$545,$B19,'9397 BOEE'!$A$7:$A$545,$A19)+SUMIFS('2217 Teachers Certs Clearing'!H$7:H$518,'2217 Teachers Certs Clearing'!$B$7:$B$518,$B19,'2217 Teachers Certs Clearing'!$A$7:$A$518,$A19)+SUMIFS('Blank Template'!H$7:H$520,'Blank Template'!$B$7:$B$520,$B19,'Blank Template'!$A$7:$A$520,$A19)</f>
        <v>132581.99</v>
      </c>
      <c r="I19" s="58">
        <f>SUMIFS('9397 BOEE'!I$7:I$545,'9397 BOEE'!$B$7:$B$545,$B19,'9397 BOEE'!$A$7:$A$545,$A19)+SUMIFS('2217 Teachers Certs Clearing'!I$7:I$518,'2217 Teachers Certs Clearing'!$B$7:$B$518,$B19,'2217 Teachers Certs Clearing'!$A$7:$A$518,$A19)+SUMIFS('Blank Template'!I$7:I$520,'Blank Template'!$B$7:$B$520,$B19,'Blank Template'!$A$7:$A$520,$A19)</f>
        <v>135423.46</v>
      </c>
      <c r="J19" s="58">
        <f>SUMIFS('9397 BOEE'!J$7:J$545,'9397 BOEE'!$B$7:$B$545,$B19,'9397 BOEE'!$A$7:$A$545,$A19)+SUMIFS('2217 Teachers Certs Clearing'!J$7:J$518,'2217 Teachers Certs Clearing'!$B$7:$B$518,$B19,'2217 Teachers Certs Clearing'!$A$7:$A$518,$A19)+SUMIFS('Blank Template'!J$7:J$520,'Blank Template'!$B$7:$B$520,$B19,'Blank Template'!$A$7:$A$520,$A19)</f>
        <v>135634.06</v>
      </c>
      <c r="K19" s="58">
        <f>SUMIFS('9397 BOEE'!K$7:K$545,'9397 BOEE'!$B$7:$B$545,$B19,'9397 BOEE'!$A$7:$A$545,$A19)+SUMIFS('2217 Teachers Certs Clearing'!K$7:K$518,'2217 Teachers Certs Clearing'!$B$7:$B$518,$B19,'2217 Teachers Certs Clearing'!$A$7:$A$518,$A19)+SUMIFS('Blank Template'!K$7:K$520,'Blank Template'!$B$7:$B$520,$B19,'Blank Template'!$A$7:$A$520,$A19)</f>
        <v>134894.04</v>
      </c>
      <c r="L19" s="58">
        <f>SUMIFS('9397 BOEE'!L$7:L$545,'9397 BOEE'!$B$7:$B$545,$B19,'9397 BOEE'!$A$7:$A$545,$A19)+SUMIFS('2217 Teachers Certs Clearing'!L$7:L$518,'2217 Teachers Certs Clearing'!$B$7:$B$518,$B19,'2217 Teachers Certs Clearing'!$A$7:$A$518,$A19)+SUMIFS('Blank Template'!L$7:L$520,'Blank Template'!$B$7:$B$520,$B19,'Blank Template'!$A$7:$A$520,$A19)</f>
        <v>201645.57</v>
      </c>
      <c r="M19" s="58" t="e">
        <f>SUMIFS('9397 BOEE'!M$7:M$546,'9397 BOEE'!$B$7:$B$545,$B19,'9397 BOEE'!$A$7:$A$545,$A19)+SUMIFS('2217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BOEE'!N$7:N$546,'9397 BOEE'!$B$7:$B$545,$B19,'9397 BOEE'!$A$7:$A$545,$A19)+SUMIFS('2217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BOEE'!O$7:O$546,'9397 BOEE'!$B$7:$B$545,$B19,'9397 BOEE'!$A$7:$A$545,$A19)+SUMIFS('2217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BOEE'!P$7:P$545,'9397 BOEE'!$B$7:$B$545,$B19,'9397 BOEE'!$A$7:$A$545,$A19)+SUMIFS('2217 Teachers Certs Clearing'!P$7:P$518,'2217 Teachers Certs Clearing'!$B$7:$B$518,$B19,'2217 Teachers Certs Clearing'!$A$7:$A$518,$A19)+SUMIFS('Blank Template'!P$7:P$520,'Blank Template'!$B$7:$B$520,$B19,'Blank Template'!$A$7:$A$520,$A19)</f>
        <v>61153.58</v>
      </c>
      <c r="Q19" s="58">
        <f>SUMIFS('9397 BOEE'!Q$7:Q$545,'9397 BOEE'!$B$7:$B$545,$B19,'9397 BOEE'!$A$7:$A$545,$A19)+SUMIFS('2217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BOEE'!R$7:R$545,'9397 BOEE'!$B$7:$B$545,$B19,'9397 BOEE'!$A$7:$A$545,$A19)+SUMIFS('2217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BOEE'!S$7:S$545,'9397 BOEE'!$B$7:$B$545,$B19,'9397 BOEE'!$A$7:$A$545,$A19)+SUMIFS('2217 Teachers Certs Clearing'!S$7:S$518,'2217 Teachers Certs Clearing'!$B$7:$B$518,$B19,'2217 Teachers Certs Clearing'!$A$7:$A$518,$A19)+SUMIFS('Blank Template'!S$7:S$520,'Blank Template'!$B$7:$B$520,$B19,'Blank Template'!$A$7:$A$520,$A19)</f>
        <v>1241606.1800000002</v>
      </c>
      <c r="T19" s="58" t="e">
        <f t="shared" ref="T19:T48" si="8">SUM(D19:R19)</f>
        <v>#VALUE!</v>
      </c>
      <c r="U19" s="58">
        <f>SUMIFS('9397 BOEE'!U$7:U$545,'9397 BOEE'!$B$7:$B$545,$B19,'9397 BOEE'!$A$7:$A$545,$A19)+SUMIFS('2217 Teachers Certs Clearing'!U$7:U$518,'2217 Teachers Certs Clearing'!$B$7:$B$518,$B19,'2217 Teachers Certs Clearing'!$A$7:$A$518,$A19)+SUMIFS('Blank Template'!U$7:U$520,'Blank Template'!$B$7:$B$520,$B19,'Blank Template'!$A$7:$A$520,$A19)</f>
        <v>1774366</v>
      </c>
      <c r="V19" s="71">
        <f t="shared" ref="V19:V48" si="9">IF(U19=0,0,SUMIF($D$6:$R$6,$X$2,D19:R19)/U19)</f>
        <v>4.2458049804831692E-2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BOEE'!D$7:D$545,'9397 BOEE'!$B$7:$B$545,$B20,'9397 BOEE'!$A$7:$A$545,$A20)+SUMIFS('2217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BOEE'!E$7:E$545,'9397 BOEE'!$B$7:$B$545,$B20,'9397 BOEE'!$A$7:$A$545,$A20)+SUMIFS('2217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BOEE'!F$7:F$545,'9397 BOEE'!$B$7:$B$545,$B20,'9397 BOEE'!$A$7:$A$545,$A20)+SUMIFS('2217 Teachers Certs Clearing'!F$7:F$518,'2217 Teachers Certs Clearing'!$B$7:$B$518,$B20,'2217 Teachers Certs Clearing'!$A$7:$A$518,$A20)+SUMIFS('Blank Template'!F$7:F$520,'Blank Template'!$B$7:$B$520,$B20,'Blank Template'!$A$7:$A$520,$A20)</f>
        <v>1302.25</v>
      </c>
      <c r="G20" s="58">
        <f>SUMIFS('9397 BOEE'!G$7:G$545,'9397 BOEE'!$B$7:$B$545,$B20,'9397 BOEE'!$A$7:$A$545,$A20)+SUMIFS('2217 Teachers Certs Clearing'!G$7:G$518,'2217 Teachers Certs Clearing'!$B$7:$B$518,$B20,'2217 Teachers Certs Clearing'!$A$7:$A$518,$A20)+SUMIFS('Blank Template'!G$7:G$520,'Blank Template'!$B$7:$B$520,$B20,'Blank Template'!$A$7:$A$520,$A20)</f>
        <v>2750.06</v>
      </c>
      <c r="H20" s="58">
        <f>SUMIFS('9397 BOEE'!H$7:H$545,'9397 BOEE'!$B$7:$B$545,$B20,'9397 BOEE'!$A$7:$A$545,$A20)+SUMIFS('2217 Teachers Certs Clearing'!H$7:H$518,'2217 Teachers Certs Clearing'!$B$7:$B$518,$B20,'2217 Teachers Certs Clearing'!$A$7:$A$518,$A20)+SUMIFS('Blank Template'!H$7:H$520,'Blank Template'!$B$7:$B$520,$B20,'Blank Template'!$A$7:$A$520,$A20)</f>
        <v>660.9</v>
      </c>
      <c r="I20" s="58">
        <f>SUMIFS('9397 BOEE'!I$7:I$545,'9397 BOEE'!$B$7:$B$545,$B20,'9397 BOEE'!$A$7:$A$545,$A20)+SUMIFS('2217 Teachers Certs Clearing'!I$7:I$518,'2217 Teachers Certs Clearing'!$B$7:$B$518,$B20,'2217 Teachers Certs Clearing'!$A$7:$A$518,$A20)+SUMIFS('Blank Template'!I$7:I$520,'Blank Template'!$B$7:$B$520,$B20,'Blank Template'!$A$7:$A$520,$A20)</f>
        <v>999.94</v>
      </c>
      <c r="J20" s="58">
        <f>SUMIFS('9397 BOEE'!J$7:J$545,'9397 BOEE'!$B$7:$B$545,$B20,'9397 BOEE'!$A$7:$A$545,$A20)+SUMIFS('2217 Teachers Certs Clearing'!J$7:J$518,'2217 Teachers Certs Clearing'!$B$7:$B$518,$B20,'2217 Teachers Certs Clearing'!$A$7:$A$518,$A20)+SUMIFS('Blank Template'!J$7:J$520,'Blank Template'!$B$7:$B$520,$B20,'Blank Template'!$A$7:$A$520,$A20)</f>
        <v>515</v>
      </c>
      <c r="K20" s="58">
        <f>SUMIFS('9397 BOEE'!K$7:K$545,'9397 BOEE'!$B$7:$B$545,$B20,'9397 BOEE'!$A$7:$A$545,$A20)+SUMIFS('2217 Teachers Certs Clearing'!K$7:K$518,'2217 Teachers Certs Clearing'!$B$7:$B$518,$B20,'2217 Teachers Certs Clearing'!$A$7:$A$518,$A20)+SUMIFS('Blank Template'!K$7:K$520,'Blank Template'!$B$7:$B$520,$B20,'Blank Template'!$A$7:$A$520,$A20)</f>
        <v>939.74</v>
      </c>
      <c r="L20" s="58">
        <f>SUMIFS('9397 BOEE'!L$7:L$545,'9397 BOEE'!$B$7:$B$545,$B20,'9397 BOEE'!$A$7:$A$545,$A20)+SUMIFS('2217 Teachers Certs Clearing'!L$7:L$518,'2217 Teachers Certs Clearing'!$B$7:$B$518,$B20,'2217 Teachers Certs Clearing'!$A$7:$A$518,$A20)+SUMIFS('Blank Template'!L$7:L$520,'Blank Template'!$B$7:$B$520,$B20,'Blank Template'!$A$7:$A$520,$A20)</f>
        <v>1558.3</v>
      </c>
      <c r="M20" s="58" t="e">
        <f>SUMIFS('9397 BOEE'!M$7:M$546,'9397 BOEE'!$B$7:$B$545,$B20,'9397 BOEE'!$A$7:$A$545,$A20)+SUMIFS('2217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BOEE'!N$7:N$546,'9397 BOEE'!$B$7:$B$545,$B20,'9397 BOEE'!$A$7:$A$545,$A20)+SUMIFS('2217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BOEE'!O$7:O$546,'9397 BOEE'!$B$7:$B$545,$B20,'9397 BOEE'!$A$7:$A$545,$A20)+SUMIFS('2217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BOEE'!P$7:P$545,'9397 BOEE'!$B$7:$B$545,$B20,'9397 BOEE'!$A$7:$A$545,$A20)+SUMIFS('2217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BOEE'!Q$7:Q$545,'9397 BOEE'!$B$7:$B$545,$B20,'9397 BOEE'!$A$7:$A$545,$A20)+SUMIFS('2217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BOEE'!R$7:R$545,'9397 BOEE'!$B$7:$B$545,$B20,'9397 BOEE'!$A$7:$A$545,$A20)+SUMIFS('2217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BOEE'!S$7:S$545,'9397 BOEE'!$B$7:$B$545,$B20,'9397 BOEE'!$A$7:$A$545,$A20)+SUMIFS('2217 Teachers Certs Clearing'!S$7:S$518,'2217 Teachers Certs Clearing'!$B$7:$B$518,$B20,'2217 Teachers Certs Clearing'!$A$7:$A$518,$A20)+SUMIFS('Blank Template'!S$7:S$520,'Blank Template'!$B$7:$B$520,$B20,'Blank Template'!$A$7:$A$520,$A20)</f>
        <v>8726.1899999999987</v>
      </c>
      <c r="T20" s="58" t="e">
        <f t="shared" si="8"/>
        <v>#VALUE!</v>
      </c>
      <c r="U20" s="58">
        <f>SUMIFS('9397 BOEE'!U$7:U$545,'9397 BOEE'!$B$7:$B$545,$B20,'9397 BOEE'!$A$7:$A$545,$A20)+SUMIFS('2217 Teachers Certs Clearing'!U$7:U$518,'2217 Teachers Certs Clearing'!$B$7:$B$518,$B20,'2217 Teachers Certs Clearing'!$A$7:$A$518,$A20)+SUMIFS('Blank Template'!U$7:U$520,'Blank Template'!$B$7:$B$520,$B20,'Blank Template'!$A$7:$A$520,$A20)</f>
        <v>15000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BOEE'!D$7:D$545,'9397 BOEE'!$B$7:$B$545,$B21,'9397 BOEE'!$A$7:$A$545,$A21)+SUMIFS('2217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BOEE'!E$7:E$545,'9397 BOEE'!$B$7:$B$545,$B21,'9397 BOEE'!$A$7:$A$545,$A21)+SUMIFS('2217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BOEE'!F$7:F$545,'9397 BOEE'!$B$7:$B$545,$B21,'9397 BOEE'!$A$7:$A$545,$A21)+SUMIFS('2217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BOEE'!G$7:G$545,'9397 BOEE'!$B$7:$B$545,$B21,'9397 BOEE'!$A$7:$A$545,$A21)+SUMIFS('2217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BOEE'!H$7:H$545,'9397 BOEE'!$B$7:$B$545,$B21,'9397 BOEE'!$A$7:$A$545,$A21)+SUMIFS('2217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BOEE'!I$7:I$545,'9397 BOEE'!$B$7:$B$545,$B21,'9397 BOEE'!$A$7:$A$545,$A21)+SUMIFS('2217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BOEE'!J$7:J$545,'9397 BOEE'!$B$7:$B$545,$B21,'9397 BOEE'!$A$7:$A$545,$A21)+SUMIFS('2217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BOEE'!K$7:K$545,'9397 BOEE'!$B$7:$B$545,$B21,'9397 BOEE'!$A$7:$A$545,$A21)+SUMIFS('2217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BOEE'!L$7:L$545,'9397 BOEE'!$B$7:$B$545,$B21,'9397 BOEE'!$A$7:$A$545,$A21)+SUMIFS('2217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BOEE'!M$7:M$546,'9397 BOEE'!$B$7:$B$545,$B21,'9397 BOEE'!$A$7:$A$545,$A21)+SUMIFS('2217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BOEE'!N$7:N$546,'9397 BOEE'!$B$7:$B$545,$B21,'9397 BOEE'!$A$7:$A$545,$A21)+SUMIFS('2217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BOEE'!O$7:O$546,'9397 BOEE'!$B$7:$B$545,$B21,'9397 BOEE'!$A$7:$A$545,$A21)+SUMIFS('2217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BOEE'!P$7:P$545,'9397 BOEE'!$B$7:$B$545,$B21,'9397 BOEE'!$A$7:$A$545,$A21)+SUMIFS('2217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BOEE'!Q$7:Q$545,'9397 BOEE'!$B$7:$B$545,$B21,'9397 BOEE'!$A$7:$A$545,$A21)+SUMIFS('2217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BOEE'!R$7:R$545,'9397 BOEE'!$B$7:$B$545,$B21,'9397 BOEE'!$A$7:$A$545,$A21)+SUMIFS('2217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BOEE'!S$7:S$545,'9397 BOEE'!$B$7:$B$545,$B21,'9397 BOEE'!$A$7:$A$545,$A21)+SUMIFS('2217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BOEE'!U$7:U$545,'9397 BOEE'!$B$7:$B$545,$B21,'9397 BOEE'!$A$7:$A$545,$A21)+SUMIFS('2217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BOEE'!D$7:D$545,'9397 BOEE'!$B$7:$B$545,$B22,'9397 BOEE'!$A$7:$A$545,$A22)+SUMIFS('2217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BOEE'!E$7:E$545,'9397 BOEE'!$B$7:$B$545,$B22,'9397 BOEE'!$A$7:$A$545,$A22)+SUMIFS('2217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BOEE'!F$7:F$545,'9397 BOEE'!$B$7:$B$545,$B22,'9397 BOEE'!$A$7:$A$545,$A22)+SUMIFS('2217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BOEE'!G$7:G$545,'9397 BOEE'!$B$7:$B$545,$B22,'9397 BOEE'!$A$7:$A$545,$A22)+SUMIFS('2217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BOEE'!H$7:H$545,'9397 BOEE'!$B$7:$B$545,$B22,'9397 BOEE'!$A$7:$A$545,$A22)+SUMIFS('2217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BOEE'!I$7:I$545,'9397 BOEE'!$B$7:$B$545,$B22,'9397 BOEE'!$A$7:$A$545,$A22)+SUMIFS('2217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BOEE'!J$7:J$545,'9397 BOEE'!$B$7:$B$545,$B22,'9397 BOEE'!$A$7:$A$545,$A22)+SUMIFS('2217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BOEE'!K$7:K$545,'9397 BOEE'!$B$7:$B$545,$B22,'9397 BOEE'!$A$7:$A$545,$A22)+SUMIFS('2217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BOEE'!L$7:L$545,'9397 BOEE'!$B$7:$B$545,$B22,'9397 BOEE'!$A$7:$A$545,$A22)+SUMIFS('2217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BOEE'!M$7:M$546,'9397 BOEE'!$B$7:$B$545,$B22,'9397 BOEE'!$A$7:$A$545,$A22)+SUMIFS('2217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BOEE'!N$7:N$546,'9397 BOEE'!$B$7:$B$545,$B22,'9397 BOEE'!$A$7:$A$545,$A22)+SUMIFS('2217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BOEE'!O$7:O$546,'9397 BOEE'!$B$7:$B$545,$B22,'9397 BOEE'!$A$7:$A$545,$A22)+SUMIFS('2217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BOEE'!P$7:P$545,'9397 BOEE'!$B$7:$B$545,$B22,'9397 BOEE'!$A$7:$A$545,$A22)+SUMIFS('2217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BOEE'!Q$7:Q$545,'9397 BOEE'!$B$7:$B$545,$B22,'9397 BOEE'!$A$7:$A$545,$A22)+SUMIFS('2217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BOEE'!R$7:R$545,'9397 BOEE'!$B$7:$B$545,$B22,'9397 BOEE'!$A$7:$A$545,$A22)+SUMIFS('2217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BOEE'!S$7:S$545,'9397 BOEE'!$B$7:$B$545,$B22,'9397 BOEE'!$A$7:$A$545,$A22)+SUMIFS('2217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BOEE'!U$7:U$545,'9397 BOEE'!$B$7:$B$545,$B22,'9397 BOEE'!$A$7:$A$545,$A22)+SUMIFS('2217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BOEE'!D$7:D$545,'9397 BOEE'!$B$7:$B$545,$B23,'9397 BOEE'!$A$7:$A$545,$A23)+SUMIFS('2217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BOEE'!E$7:E$545,'9397 BOEE'!$B$7:$B$545,$B23,'9397 BOEE'!$A$7:$A$545,$A23)+SUMIFS('2217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BOEE'!F$7:F$545,'9397 BOEE'!$B$7:$B$545,$B23,'9397 BOEE'!$A$7:$A$545,$A23)+SUMIFS('2217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BOEE'!G$7:G$545,'9397 BOEE'!$B$7:$B$545,$B23,'9397 BOEE'!$A$7:$A$545,$A23)+SUMIFS('2217 Teachers Certs Clearing'!G$7:G$518,'2217 Teachers Certs Clearing'!$B$7:$B$518,$B23,'2217 Teachers Certs Clearing'!$A$7:$A$518,$A23)+SUMIFS('Blank Template'!G$7:G$520,'Blank Template'!$B$7:$B$520,$B23,'Blank Template'!$A$7:$A$520,$A23)</f>
        <v>1050</v>
      </c>
      <c r="H23" s="58">
        <f>SUMIFS('9397 BOEE'!H$7:H$545,'9397 BOEE'!$B$7:$B$545,$B23,'9397 BOEE'!$A$7:$A$545,$A23)+SUMIFS('2217 Teachers Certs Clearing'!H$7:H$518,'2217 Teachers Certs Clearing'!$B$7:$B$518,$B23,'2217 Teachers Certs Clearing'!$A$7:$A$518,$A23)+SUMIFS('Blank Template'!H$7:H$520,'Blank Template'!$B$7:$B$520,$B23,'Blank Template'!$A$7:$A$520,$A23)</f>
        <v>1194.0999999999999</v>
      </c>
      <c r="I23" s="58">
        <f>SUMIFS('9397 BOEE'!I$7:I$545,'9397 BOEE'!$B$7:$B$545,$B23,'9397 BOEE'!$A$7:$A$545,$A23)+SUMIFS('2217 Teachers Certs Clearing'!I$7:I$518,'2217 Teachers Certs Clearing'!$B$7:$B$518,$B23,'2217 Teachers Certs Clearing'!$A$7:$A$518,$A23)+SUMIFS('Blank Template'!I$7:I$520,'Blank Template'!$B$7:$B$520,$B23,'Blank Template'!$A$7:$A$520,$A23)</f>
        <v>867.5</v>
      </c>
      <c r="J23" s="58">
        <f>SUMIFS('9397 BOEE'!J$7:J$545,'9397 BOEE'!$B$7:$B$545,$B23,'9397 BOEE'!$A$7:$A$545,$A23)+SUMIFS('2217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BOEE'!K$7:K$545,'9397 BOEE'!$B$7:$B$545,$B23,'9397 BOEE'!$A$7:$A$545,$A23)+SUMIFS('2217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BOEE'!L$7:L$545,'9397 BOEE'!$B$7:$B$545,$B23,'9397 BOEE'!$A$7:$A$545,$A23)+SUMIFS('2217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BOEE'!M$7:M$546,'9397 BOEE'!$B$7:$B$545,$B23,'9397 BOEE'!$A$7:$A$545,$A23)+SUMIFS('2217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BOEE'!N$7:N$546,'9397 BOEE'!$B$7:$B$545,$B23,'9397 BOEE'!$A$7:$A$545,$A23)+SUMIFS('2217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BOEE'!O$7:O$546,'9397 BOEE'!$B$7:$B$545,$B23,'9397 BOEE'!$A$7:$A$545,$A23)+SUMIFS('2217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BOEE'!P$7:P$545,'9397 BOEE'!$B$7:$B$545,$B23,'9397 BOEE'!$A$7:$A$545,$A23)+SUMIFS('2217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BOEE'!Q$7:Q$545,'9397 BOEE'!$B$7:$B$545,$B23,'9397 BOEE'!$A$7:$A$545,$A23)+SUMIFS('2217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BOEE'!R$7:R$545,'9397 BOEE'!$B$7:$B$545,$B23,'9397 BOEE'!$A$7:$A$545,$A23)+SUMIFS('2217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BOEE'!S$7:S$545,'9397 BOEE'!$B$7:$B$545,$B23,'9397 BOEE'!$A$7:$A$545,$A23)+SUMIFS('2217 Teachers Certs Clearing'!S$7:S$518,'2217 Teachers Certs Clearing'!$B$7:$B$518,$B23,'2217 Teachers Certs Clearing'!$A$7:$A$518,$A23)+SUMIFS('Blank Template'!S$7:S$520,'Blank Template'!$B$7:$B$520,$B23,'Blank Template'!$A$7:$A$520,$A23)</f>
        <v>3111.6</v>
      </c>
      <c r="T23" s="58" t="e">
        <f t="shared" si="8"/>
        <v>#VALUE!</v>
      </c>
      <c r="U23" s="58">
        <f>SUMIFS('9397 BOEE'!U$7:U$545,'9397 BOEE'!$B$7:$B$545,$B23,'9397 BOEE'!$A$7:$A$545,$A23)+SUMIFS('2217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BOEE'!D$7:D$545,'9397 BOEE'!$B$7:$B$545,$B24,'9397 BOEE'!$A$7:$A$545,$A24)+SUMIFS('2217 Teachers Certs Clearing'!D$7:D$518,'2217 Teachers Certs Clearing'!$B$7:$B$518,$B24,'2217 Teachers Certs Clearing'!$A$7:$A$518,$A24)+SUMIFS('Blank Template'!D$7:D$520,'Blank Template'!$B$7:$B$520,$B24,'Blank Template'!$A$7:$A$520,$A24)</f>
        <v>6000</v>
      </c>
      <c r="E24" s="58">
        <f>SUMIFS('9397 BOEE'!E$7:E$545,'9397 BOEE'!$B$7:$B$545,$B24,'9397 BOEE'!$A$7:$A$545,$A24)+SUMIFS('2217 Teachers Certs Clearing'!E$7:E$518,'2217 Teachers Certs Clearing'!$B$7:$B$518,$B24,'2217 Teachers Certs Clearing'!$A$7:$A$518,$A24)+SUMIFS('Blank Template'!E$7:E$520,'Blank Template'!$B$7:$B$520,$B24,'Blank Template'!$A$7:$A$520,$A24)</f>
        <v>58.09</v>
      </c>
      <c r="F24" s="58">
        <f>SUMIFS('9397 BOEE'!F$7:F$545,'9397 BOEE'!$B$7:$B$545,$B24,'9397 BOEE'!$A$7:$A$545,$A24)+SUMIFS('2217 Teachers Certs Clearing'!F$7:F$518,'2217 Teachers Certs Clearing'!$B$7:$B$518,$B24,'2217 Teachers Certs Clearing'!$A$7:$A$518,$A24)+SUMIFS('Blank Template'!F$7:F$520,'Blank Template'!$B$7:$B$520,$B24,'Blank Template'!$A$7:$A$520,$A24)</f>
        <v>273.88</v>
      </c>
      <c r="G24" s="58">
        <f>SUMIFS('9397 BOEE'!G$7:G$545,'9397 BOEE'!$B$7:$B$545,$B24,'9397 BOEE'!$A$7:$A$545,$A24)+SUMIFS('2217 Teachers Certs Clearing'!G$7:G$518,'2217 Teachers Certs Clearing'!$B$7:$B$518,$B24,'2217 Teachers Certs Clearing'!$A$7:$A$518,$A24)+SUMIFS('Blank Template'!G$7:G$520,'Blank Template'!$B$7:$B$520,$B24,'Blank Template'!$A$7:$A$520,$A24)</f>
        <v>243.52</v>
      </c>
      <c r="H24" s="58">
        <f>SUMIFS('9397 BOEE'!H$7:H$545,'9397 BOEE'!$B$7:$B$545,$B24,'9397 BOEE'!$A$7:$A$545,$A24)+SUMIFS('2217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BOEE'!I$7:I$545,'9397 BOEE'!$B$7:$B$545,$B24,'9397 BOEE'!$A$7:$A$545,$A24)+SUMIFS('2217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BOEE'!J$7:J$545,'9397 BOEE'!$B$7:$B$545,$B24,'9397 BOEE'!$A$7:$A$545,$A24)+SUMIFS('2217 Teachers Certs Clearing'!J$7:J$518,'2217 Teachers Certs Clearing'!$B$7:$B$518,$B24,'2217 Teachers Certs Clearing'!$A$7:$A$518,$A24)+SUMIFS('Blank Template'!J$7:J$520,'Blank Template'!$B$7:$B$520,$B24,'Blank Template'!$A$7:$A$520,$A24)</f>
        <v>66.3</v>
      </c>
      <c r="K24" s="58">
        <f>SUMIFS('9397 BOEE'!K$7:K$545,'9397 BOEE'!$B$7:$B$545,$B24,'9397 BOEE'!$A$7:$A$545,$A24)+SUMIFS('2217 Teachers Certs Clearing'!K$7:K$518,'2217 Teachers Certs Clearing'!$B$7:$B$518,$B24,'2217 Teachers Certs Clearing'!$A$7:$A$518,$A24)+SUMIFS('Blank Template'!K$7:K$520,'Blank Template'!$B$7:$B$520,$B24,'Blank Template'!$A$7:$A$520,$A24)</f>
        <v>375.57</v>
      </c>
      <c r="L24" s="58">
        <f>SUMIFS('9397 BOEE'!L$7:L$545,'9397 BOEE'!$B$7:$B$545,$B24,'9397 BOEE'!$A$7:$A$545,$A24)+SUMIFS('2217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BOEE'!M$7:M$546,'9397 BOEE'!$B$7:$B$545,$B24,'9397 BOEE'!$A$7:$A$545,$A24)+SUMIFS('2217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BOEE'!N$7:N$546,'9397 BOEE'!$B$7:$B$545,$B24,'9397 BOEE'!$A$7:$A$545,$A24)+SUMIFS('2217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BOEE'!O$7:O$546,'9397 BOEE'!$B$7:$B$545,$B24,'9397 BOEE'!$A$7:$A$545,$A24)+SUMIFS('2217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BOEE'!P$7:P$545,'9397 BOEE'!$B$7:$B$545,$B24,'9397 BOEE'!$A$7:$A$545,$A24)+SUMIFS('2217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BOEE'!Q$7:Q$545,'9397 BOEE'!$B$7:$B$545,$B24,'9397 BOEE'!$A$7:$A$545,$A24)+SUMIFS('2217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BOEE'!R$7:R$545,'9397 BOEE'!$B$7:$B$545,$B24,'9397 BOEE'!$A$7:$A$545,$A24)+SUMIFS('2217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BOEE'!S$7:S$545,'9397 BOEE'!$B$7:$B$545,$B24,'9397 BOEE'!$A$7:$A$545,$A24)+SUMIFS('2217 Teachers Certs Clearing'!S$7:S$518,'2217 Teachers Certs Clearing'!$B$7:$B$518,$B24,'2217 Teachers Certs Clearing'!$A$7:$A$518,$A24)+SUMIFS('Blank Template'!S$7:S$520,'Blank Template'!$B$7:$B$520,$B24,'Blank Template'!$A$7:$A$520,$A24)</f>
        <v>7017.3600000000006</v>
      </c>
      <c r="T24" s="58" t="e">
        <f t="shared" si="8"/>
        <v>#VALUE!</v>
      </c>
      <c r="U24" s="58">
        <f>SUMIFS('9397 BOEE'!U$7:U$545,'9397 BOEE'!$B$7:$B$545,$B24,'9397 BOEE'!$A$7:$A$545,$A24)+SUMIFS('2217 Teachers Certs Clearing'!U$7:U$518,'2217 Teachers Certs Clearing'!$B$7:$B$518,$B24,'2217 Teachers Certs Clearing'!$A$7:$A$518,$A24)+SUMIFS('Blank Template'!U$7:U$520,'Blank Template'!$B$7:$B$520,$B24,'Blank Template'!$A$7:$A$520,$A24)</f>
        <v>10000</v>
      </c>
      <c r="V24" s="71">
        <f t="shared" si="9"/>
        <v>0.6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BOEE'!D$7:D$545,'9397 BOEE'!$B$7:$B$545,$B25,'9397 BOEE'!$A$7:$A$545,$A25)+SUMIFS('2217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BOEE'!E$7:E$545,'9397 BOEE'!$B$7:$B$545,$B25,'9397 BOEE'!$A$7:$A$545,$A25)+SUMIFS('2217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BOEE'!F$7:F$545,'9397 BOEE'!$B$7:$B$545,$B25,'9397 BOEE'!$A$7:$A$545,$A25)+SUMIFS('2217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BOEE'!G$7:G$545,'9397 BOEE'!$B$7:$B$545,$B25,'9397 BOEE'!$A$7:$A$545,$A25)+SUMIFS('2217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BOEE'!H$7:H$545,'9397 BOEE'!$B$7:$B$545,$B25,'9397 BOEE'!$A$7:$A$545,$A25)+SUMIFS('2217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BOEE'!I$7:I$545,'9397 BOEE'!$B$7:$B$545,$B25,'9397 BOEE'!$A$7:$A$545,$A25)+SUMIFS('2217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BOEE'!J$7:J$545,'9397 BOEE'!$B$7:$B$545,$B25,'9397 BOEE'!$A$7:$A$545,$A25)+SUMIFS('2217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BOEE'!K$7:K$545,'9397 BOEE'!$B$7:$B$545,$B25,'9397 BOEE'!$A$7:$A$545,$A25)+SUMIFS('2217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BOEE'!L$7:L$545,'9397 BOEE'!$B$7:$B$545,$B25,'9397 BOEE'!$A$7:$A$545,$A25)+SUMIFS('2217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BOEE'!M$7:M$546,'9397 BOEE'!$B$7:$B$545,$B25,'9397 BOEE'!$A$7:$A$545,$A25)+SUMIFS('2217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BOEE'!N$7:N$546,'9397 BOEE'!$B$7:$B$545,$B25,'9397 BOEE'!$A$7:$A$545,$A25)+SUMIFS('2217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BOEE'!O$7:O$546,'9397 BOEE'!$B$7:$B$545,$B25,'9397 BOEE'!$A$7:$A$545,$A25)+SUMIFS('2217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BOEE'!P$7:P$545,'9397 BOEE'!$B$7:$B$545,$B25,'9397 BOEE'!$A$7:$A$545,$A25)+SUMIFS('2217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BOEE'!Q$7:Q$545,'9397 BOEE'!$B$7:$B$545,$B25,'9397 BOEE'!$A$7:$A$545,$A25)+SUMIFS('2217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BOEE'!R$7:R$545,'9397 BOEE'!$B$7:$B$545,$B25,'9397 BOEE'!$A$7:$A$545,$A25)+SUMIFS('2217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BOEE'!S$7:S$545,'9397 BOEE'!$B$7:$B$545,$B25,'9397 BOEE'!$A$7:$A$545,$A25)+SUMIFS('2217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BOEE'!U$7:U$545,'9397 BOEE'!$B$7:$B$545,$B25,'9397 BOEE'!$A$7:$A$545,$A25)+SUMIFS('2217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BOEE'!D$7:D$545,'9397 BOEE'!$B$7:$B$545,$B26,'9397 BOEE'!$A$7:$A$545,$A26)+SUMIFS('2217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BOEE'!E$7:E$545,'9397 BOEE'!$B$7:$B$545,$B26,'9397 BOEE'!$A$7:$A$545,$A26)+SUMIFS('2217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BOEE'!F$7:F$545,'9397 BOEE'!$B$7:$B$545,$B26,'9397 BOEE'!$A$7:$A$545,$A26)+SUMIFS('2217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BOEE'!G$7:G$545,'9397 BOEE'!$B$7:$B$545,$B26,'9397 BOEE'!$A$7:$A$545,$A26)+SUMIFS('2217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BOEE'!H$7:H$545,'9397 BOEE'!$B$7:$B$545,$B26,'9397 BOEE'!$A$7:$A$545,$A26)+SUMIFS('2217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BOEE'!I$7:I$545,'9397 BOEE'!$B$7:$B$545,$B26,'9397 BOEE'!$A$7:$A$545,$A26)+SUMIFS('2217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BOEE'!J$7:J$545,'9397 BOEE'!$B$7:$B$545,$B26,'9397 BOEE'!$A$7:$A$545,$A26)+SUMIFS('2217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BOEE'!K$7:K$545,'9397 BOEE'!$B$7:$B$545,$B26,'9397 BOEE'!$A$7:$A$545,$A26)+SUMIFS('2217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BOEE'!L$7:L$545,'9397 BOEE'!$B$7:$B$545,$B26,'9397 BOEE'!$A$7:$A$545,$A26)+SUMIFS('2217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BOEE'!M$7:M$546,'9397 BOEE'!$B$7:$B$545,$B26,'9397 BOEE'!$A$7:$A$545,$A26)+SUMIFS('2217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BOEE'!N$7:N$546,'9397 BOEE'!$B$7:$B$545,$B26,'9397 BOEE'!$A$7:$A$545,$A26)+SUMIFS('2217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BOEE'!O$7:O$546,'9397 BOEE'!$B$7:$B$545,$B26,'9397 BOEE'!$A$7:$A$545,$A26)+SUMIFS('2217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BOEE'!P$7:P$545,'9397 BOEE'!$B$7:$B$545,$B26,'9397 BOEE'!$A$7:$A$545,$A26)+SUMIFS('2217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BOEE'!Q$7:Q$545,'9397 BOEE'!$B$7:$B$545,$B26,'9397 BOEE'!$A$7:$A$545,$A26)+SUMIFS('2217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BOEE'!R$7:R$545,'9397 BOEE'!$B$7:$B$545,$B26,'9397 BOEE'!$A$7:$A$545,$A26)+SUMIFS('2217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BOEE'!S$7:S$545,'9397 BOEE'!$B$7:$B$545,$B26,'9397 BOEE'!$A$7:$A$545,$A26)+SUMIFS('2217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BOEE'!U$7:U$545,'9397 BOEE'!$B$7:$B$545,$B26,'9397 BOEE'!$A$7:$A$545,$A26)+SUMIFS('2217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BOEE'!D$7:D$545,'9397 BOEE'!$B$7:$B$545,$B27,'9397 BOEE'!$A$7:$A$545,$A27)+SUMIFS('2217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BOEE'!E$7:E$545,'9397 BOEE'!$B$7:$B$545,$B27,'9397 BOEE'!$A$7:$A$545,$A27)+SUMIFS('2217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BOEE'!F$7:F$545,'9397 BOEE'!$B$7:$B$545,$B27,'9397 BOEE'!$A$7:$A$545,$A27)+SUMIFS('2217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BOEE'!G$7:G$545,'9397 BOEE'!$B$7:$B$545,$B27,'9397 BOEE'!$A$7:$A$545,$A27)+SUMIFS('2217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BOEE'!H$7:H$545,'9397 BOEE'!$B$7:$B$545,$B27,'9397 BOEE'!$A$7:$A$545,$A27)+SUMIFS('2217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BOEE'!I$7:I$545,'9397 BOEE'!$B$7:$B$545,$B27,'9397 BOEE'!$A$7:$A$545,$A27)+SUMIFS('2217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BOEE'!J$7:J$545,'9397 BOEE'!$B$7:$B$545,$B27,'9397 BOEE'!$A$7:$A$545,$A27)+SUMIFS('2217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BOEE'!K$7:K$545,'9397 BOEE'!$B$7:$B$545,$B27,'9397 BOEE'!$A$7:$A$545,$A27)+SUMIFS('2217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BOEE'!L$7:L$545,'9397 BOEE'!$B$7:$B$545,$B27,'9397 BOEE'!$A$7:$A$545,$A27)+SUMIFS('2217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BOEE'!M$7:M$546,'9397 BOEE'!$B$7:$B$545,$B27,'9397 BOEE'!$A$7:$A$545,$A27)+SUMIFS('2217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BOEE'!N$7:N$546,'9397 BOEE'!$B$7:$B$545,$B27,'9397 BOEE'!$A$7:$A$545,$A27)+SUMIFS('2217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BOEE'!O$7:O$546,'9397 BOEE'!$B$7:$B$545,$B27,'9397 BOEE'!$A$7:$A$545,$A27)+SUMIFS('2217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BOEE'!P$7:P$545,'9397 BOEE'!$B$7:$B$545,$B27,'9397 BOEE'!$A$7:$A$545,$A27)+SUMIFS('2217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BOEE'!Q$7:Q$545,'9397 BOEE'!$B$7:$B$545,$B27,'9397 BOEE'!$A$7:$A$545,$A27)+SUMIFS('2217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BOEE'!R$7:R$545,'9397 BOEE'!$B$7:$B$545,$B27,'9397 BOEE'!$A$7:$A$545,$A27)+SUMIFS('2217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BOEE'!S$7:S$545,'9397 BOEE'!$B$7:$B$545,$B27,'9397 BOEE'!$A$7:$A$545,$A27)+SUMIFS('2217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BOEE'!U$7:U$545,'9397 BOEE'!$B$7:$B$545,$B27,'9397 BOEE'!$A$7:$A$545,$A27)+SUMIFS('2217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BOEE'!D$7:D$545,'9397 BOEE'!$B$7:$B$545,$B28,'9397 BOEE'!$A$7:$A$545,$A28)+SUMIFS('2217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BOEE'!E$7:E$545,'9397 BOEE'!$B$7:$B$545,$B28,'9397 BOEE'!$A$7:$A$545,$A28)+SUMIFS('2217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BOEE'!F$7:F$545,'9397 BOEE'!$B$7:$B$545,$B28,'9397 BOEE'!$A$7:$A$545,$A28)+SUMIFS('2217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BOEE'!G$7:G$545,'9397 BOEE'!$B$7:$B$545,$B28,'9397 BOEE'!$A$7:$A$545,$A28)+SUMIFS('2217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BOEE'!H$7:H$545,'9397 BOEE'!$B$7:$B$545,$B28,'9397 BOEE'!$A$7:$A$545,$A28)+SUMIFS('2217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BOEE'!I$7:I$545,'9397 BOEE'!$B$7:$B$545,$B28,'9397 BOEE'!$A$7:$A$545,$A28)+SUMIFS('2217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BOEE'!J$7:J$545,'9397 BOEE'!$B$7:$B$545,$B28,'9397 BOEE'!$A$7:$A$545,$A28)+SUMIFS('2217 Teachers Certs Clearing'!J$7:J$518,'2217 Teachers Certs Clearing'!$B$7:$B$518,$B28,'2217 Teachers Certs Clearing'!$A$7:$A$518,$A28)+SUMIFS('Blank Template'!J$7:J$520,'Blank Template'!$B$7:$B$520,$B28,'Blank Template'!$A$7:$A$520,$A28)</f>
        <v>0</v>
      </c>
      <c r="K28" s="58">
        <f>SUMIFS('9397 BOEE'!K$7:K$545,'9397 BOEE'!$B$7:$B$545,$B28,'9397 BOEE'!$A$7:$A$545,$A28)+SUMIFS('2217 Teachers Certs Clearing'!K$7:K$518,'2217 Teachers Certs Clearing'!$B$7:$B$518,$B28,'2217 Teachers Certs Clearing'!$A$7:$A$518,$A28)+SUMIFS('Blank Template'!K$7:K$520,'Blank Template'!$B$7:$B$520,$B28,'Blank Template'!$A$7:$A$520,$A28)</f>
        <v>0</v>
      </c>
      <c r="L28" s="58">
        <f>SUMIFS('9397 BOEE'!L$7:L$545,'9397 BOEE'!$B$7:$B$545,$B28,'9397 BOEE'!$A$7:$A$545,$A28)+SUMIFS('2217 Teachers Certs Clearing'!L$7:L$518,'2217 Teachers Certs Clearing'!$B$7:$B$518,$B28,'2217 Teachers Certs Clearing'!$A$7:$A$518,$A28)+SUMIFS('Blank Template'!L$7:L$520,'Blank Template'!$B$7:$B$520,$B28,'Blank Template'!$A$7:$A$520,$A28)</f>
        <v>172.75</v>
      </c>
      <c r="M28" s="58" t="e">
        <f>SUMIFS('9397 BOEE'!M$7:M$546,'9397 BOEE'!$B$7:$B$545,$B28,'9397 BOEE'!$A$7:$A$545,$A28)+SUMIFS('2217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BOEE'!N$7:N$546,'9397 BOEE'!$B$7:$B$545,$B28,'9397 BOEE'!$A$7:$A$545,$A28)+SUMIFS('2217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BOEE'!O$7:O$546,'9397 BOEE'!$B$7:$B$545,$B28,'9397 BOEE'!$A$7:$A$545,$A28)+SUMIFS('2217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BOEE'!P$7:P$545,'9397 BOEE'!$B$7:$B$545,$B28,'9397 BOEE'!$A$7:$A$545,$A28)+SUMIFS('2217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BOEE'!Q$7:Q$545,'9397 BOEE'!$B$7:$B$545,$B28,'9397 BOEE'!$A$7:$A$545,$A28)+SUMIFS('2217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BOEE'!R$7:R$545,'9397 BOEE'!$B$7:$B$545,$B28,'9397 BOEE'!$A$7:$A$545,$A28)+SUMIFS('2217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BOEE'!S$7:S$545,'9397 BOEE'!$B$7:$B$545,$B28,'9397 BOEE'!$A$7:$A$545,$A28)+SUMIFS('2217 Teachers Certs Clearing'!S$7:S$518,'2217 Teachers Certs Clearing'!$B$7:$B$518,$B28,'2217 Teachers Certs Clearing'!$A$7:$A$518,$A28)+SUMIFS('Blank Template'!S$7:S$520,'Blank Template'!$B$7:$B$520,$B28,'Blank Template'!$A$7:$A$520,$A28)</f>
        <v>172.75</v>
      </c>
      <c r="T28" s="58" t="e">
        <f t="shared" si="8"/>
        <v>#VALUE!</v>
      </c>
      <c r="U28" s="58">
        <f>SUMIFS('9397 BOEE'!U$7:U$545,'9397 BOEE'!$B$7:$B$545,$B28,'9397 BOEE'!$A$7:$A$545,$A28)+SUMIFS('2217 Teachers Certs Clearing'!U$7:U$518,'2217 Teachers Certs Clearing'!$B$7:$B$518,$B28,'2217 Teachers Certs Clearing'!$A$7:$A$518,$A28)+SUMIFS('Blank Template'!U$7:U$520,'Blank Template'!$B$7:$B$520,$B28,'Blank Template'!$A$7:$A$520,$A28)</f>
        <v>3311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BOEE'!D$7:D$545,'9397 BOEE'!$B$7:$B$545,$B29,'9397 BOEE'!$A$7:$A$545,$A29)+SUMIFS('2217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BOEE'!E$7:E$545,'9397 BOEE'!$B$7:$B$545,$B29,'9397 BOEE'!$A$7:$A$545,$A29)+SUMIFS('2217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BOEE'!F$7:F$545,'9397 BOEE'!$B$7:$B$545,$B29,'9397 BOEE'!$A$7:$A$545,$A29)+SUMIFS('2217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BOEE'!G$7:G$545,'9397 BOEE'!$B$7:$B$545,$B29,'9397 BOEE'!$A$7:$A$545,$A29)+SUMIFS('2217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BOEE'!H$7:H$545,'9397 BOEE'!$B$7:$B$545,$B29,'9397 BOEE'!$A$7:$A$545,$A29)+SUMIFS('2217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BOEE'!I$7:I$545,'9397 BOEE'!$B$7:$B$545,$B29,'9397 BOEE'!$A$7:$A$545,$A29)+SUMIFS('2217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BOEE'!J$7:J$545,'9397 BOEE'!$B$7:$B$545,$B29,'9397 BOEE'!$A$7:$A$545,$A29)+SUMIFS('2217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BOEE'!K$7:K$545,'9397 BOEE'!$B$7:$B$545,$B29,'9397 BOEE'!$A$7:$A$545,$A29)+SUMIFS('2217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BOEE'!L$7:L$545,'9397 BOEE'!$B$7:$B$545,$B29,'9397 BOEE'!$A$7:$A$545,$A29)+SUMIFS('2217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BOEE'!M$7:M$546,'9397 BOEE'!$B$7:$B$545,$B29,'9397 BOEE'!$A$7:$A$545,$A29)+SUMIFS('2217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BOEE'!N$7:N$546,'9397 BOEE'!$B$7:$B$545,$B29,'9397 BOEE'!$A$7:$A$545,$A29)+SUMIFS('2217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BOEE'!O$7:O$546,'9397 BOEE'!$B$7:$B$545,$B29,'9397 BOEE'!$A$7:$A$545,$A29)+SUMIFS('2217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BOEE'!P$7:P$545,'9397 BOEE'!$B$7:$B$545,$B29,'9397 BOEE'!$A$7:$A$545,$A29)+SUMIFS('2217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BOEE'!Q$7:Q$545,'9397 BOEE'!$B$7:$B$545,$B29,'9397 BOEE'!$A$7:$A$545,$A29)+SUMIFS('2217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BOEE'!R$7:R$545,'9397 BOEE'!$B$7:$B$545,$B29,'9397 BOEE'!$A$7:$A$545,$A29)+SUMIFS('2217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BOEE'!S$7:S$545,'9397 BOEE'!$B$7:$B$545,$B29,'9397 BOEE'!$A$7:$A$545,$A29)+SUMIFS('2217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BOEE'!U$7:U$545,'9397 BOEE'!$B$7:$B$545,$B29,'9397 BOEE'!$A$7:$A$545,$A29)+SUMIFS('2217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BOEE'!D$7:D$545,'9397 BOEE'!$B$7:$B$545,$B30,'9397 BOEE'!$A$7:$A$545,$A30)+SUMIFS('2217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BOEE'!E$7:E$545,'9397 BOEE'!$B$7:$B$545,$B30,'9397 BOEE'!$A$7:$A$545,$A30)+SUMIFS('2217 Teachers Certs Clearing'!E$7:E$518,'2217 Teachers Certs Clearing'!$B$7:$B$518,$B30,'2217 Teachers Certs Clearing'!$A$7:$A$518,$A30)+SUMIFS('Blank Template'!E$7:E$520,'Blank Template'!$B$7:$B$520,$B30,'Blank Template'!$A$7:$A$520,$A30)</f>
        <v>311.67</v>
      </c>
      <c r="F30" s="58">
        <f>SUMIFS('9397 BOEE'!F$7:F$545,'9397 BOEE'!$B$7:$B$545,$B30,'9397 BOEE'!$A$7:$A$545,$A30)+SUMIFS('2217 Teachers Certs Clearing'!F$7:F$518,'2217 Teachers Certs Clearing'!$B$7:$B$518,$B30,'2217 Teachers Certs Clearing'!$A$7:$A$518,$A30)+SUMIFS('Blank Template'!F$7:F$520,'Blank Template'!$B$7:$B$520,$B30,'Blank Template'!$A$7:$A$520,$A30)</f>
        <v>600.47</v>
      </c>
      <c r="G30" s="58">
        <f>SUMIFS('9397 BOEE'!G$7:G$545,'9397 BOEE'!$B$7:$B$545,$B30,'9397 BOEE'!$A$7:$A$545,$A30)+SUMIFS('2217 Teachers Certs Clearing'!G$7:G$518,'2217 Teachers Certs Clearing'!$B$7:$B$518,$B30,'2217 Teachers Certs Clearing'!$A$7:$A$518,$A30)+SUMIFS('Blank Template'!G$7:G$520,'Blank Template'!$B$7:$B$520,$B30,'Blank Template'!$A$7:$A$520,$A30)</f>
        <v>617.91</v>
      </c>
      <c r="H30" s="58">
        <f>SUMIFS('9397 BOEE'!H$7:H$545,'9397 BOEE'!$B$7:$B$545,$B30,'9397 BOEE'!$A$7:$A$545,$A30)+SUMIFS('2217 Teachers Certs Clearing'!H$7:H$518,'2217 Teachers Certs Clearing'!$B$7:$B$518,$B30,'2217 Teachers Certs Clearing'!$A$7:$A$518,$A30)+SUMIFS('Blank Template'!H$7:H$520,'Blank Template'!$B$7:$B$520,$B30,'Blank Template'!$A$7:$A$520,$A30)</f>
        <v>380.77</v>
      </c>
      <c r="I30" s="58">
        <f>SUMIFS('9397 BOEE'!I$7:I$545,'9397 BOEE'!$B$7:$B$545,$B30,'9397 BOEE'!$A$7:$A$545,$A30)+SUMIFS('2217 Teachers Certs Clearing'!I$7:I$518,'2217 Teachers Certs Clearing'!$B$7:$B$518,$B30,'2217 Teachers Certs Clearing'!$A$7:$A$518,$A30)+SUMIFS('Blank Template'!I$7:I$520,'Blank Template'!$B$7:$B$520,$B30,'Blank Template'!$A$7:$A$520,$A30)</f>
        <v>433.98</v>
      </c>
      <c r="J30" s="58">
        <f>SUMIFS('9397 BOEE'!J$7:J$545,'9397 BOEE'!$B$7:$B$545,$B30,'9397 BOEE'!$A$7:$A$545,$A30)+SUMIFS('2217 Teachers Certs Clearing'!J$7:J$518,'2217 Teachers Certs Clearing'!$B$7:$B$518,$B30,'2217 Teachers Certs Clearing'!$A$7:$A$518,$A30)+SUMIFS('Blank Template'!J$7:J$520,'Blank Template'!$B$7:$B$520,$B30,'Blank Template'!$A$7:$A$520,$A30)</f>
        <v>310.88499999999999</v>
      </c>
      <c r="K30" s="58">
        <f>SUMIFS('9397 BOEE'!K$7:K$545,'9397 BOEE'!$B$7:$B$545,$B30,'9397 BOEE'!$A$7:$A$545,$A30)+SUMIFS('2217 Teachers Certs Clearing'!K$7:K$518,'2217 Teachers Certs Clearing'!$B$7:$B$518,$B30,'2217 Teachers Certs Clearing'!$A$7:$A$518,$A30)+SUMIFS('Blank Template'!K$7:K$520,'Blank Template'!$B$7:$B$520,$B30,'Blank Template'!$A$7:$A$520,$A30)</f>
        <v>404.54</v>
      </c>
      <c r="L30" s="58">
        <f>SUMIFS('9397 BOEE'!L$7:L$545,'9397 BOEE'!$B$7:$B$545,$B30,'9397 BOEE'!$A$7:$A$545,$A30)+SUMIFS('2217 Teachers Certs Clearing'!L$7:L$518,'2217 Teachers Certs Clearing'!$B$7:$B$518,$B30,'2217 Teachers Certs Clearing'!$A$7:$A$518,$A30)+SUMIFS('Blank Template'!L$7:L$520,'Blank Template'!$B$7:$B$520,$B30,'Blank Template'!$A$7:$A$520,$A30)</f>
        <v>324.3</v>
      </c>
      <c r="M30" s="58" t="e">
        <f>SUMIFS('9397 BOEE'!M$7:M$546,'9397 BOEE'!$B$7:$B$545,$B30,'9397 BOEE'!$A$7:$A$545,$A30)+SUMIFS('2217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BOEE'!N$7:N$546,'9397 BOEE'!$B$7:$B$545,$B30,'9397 BOEE'!$A$7:$A$545,$A30)+SUMIFS('2217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BOEE'!O$7:O$546,'9397 BOEE'!$B$7:$B$545,$B30,'9397 BOEE'!$A$7:$A$545,$A30)+SUMIFS('2217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BOEE'!P$7:P$545,'9397 BOEE'!$B$7:$B$545,$B30,'9397 BOEE'!$A$7:$A$545,$A30)+SUMIFS('2217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BOEE'!Q$7:Q$545,'9397 BOEE'!$B$7:$B$545,$B30,'9397 BOEE'!$A$7:$A$545,$A30)+SUMIFS('2217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BOEE'!R$7:R$545,'9397 BOEE'!$B$7:$B$545,$B30,'9397 BOEE'!$A$7:$A$545,$A30)+SUMIFS('2217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BOEE'!S$7:S$545,'9397 BOEE'!$B$7:$B$545,$B30,'9397 BOEE'!$A$7:$A$545,$A30)+SUMIFS('2217 Teachers Certs Clearing'!S$7:S$518,'2217 Teachers Certs Clearing'!$B$7:$B$518,$B30,'2217 Teachers Certs Clearing'!$A$7:$A$518,$A30)+SUMIFS('Blank Template'!S$7:S$520,'Blank Template'!$B$7:$B$520,$B30,'Blank Template'!$A$7:$A$520,$A30)</f>
        <v>3384.5250000000005</v>
      </c>
      <c r="T30" s="58" t="e">
        <f t="shared" si="8"/>
        <v>#VALUE!</v>
      </c>
      <c r="U30" s="58">
        <f>SUMIFS('9397 BOEE'!U$7:U$545,'9397 BOEE'!$B$7:$B$545,$B30,'9397 BOEE'!$A$7:$A$545,$A30)+SUMIFS('2217 Teachers Certs Clearing'!U$7:U$518,'2217 Teachers Certs Clearing'!$B$7:$B$518,$B30,'2217 Teachers Certs Clearing'!$A$7:$A$518,$A30)+SUMIFS('Blank Template'!U$7:U$520,'Blank Template'!$B$7:$B$520,$B30,'Blank Template'!$A$7:$A$520,$A30)</f>
        <v>8000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BOEE'!D$7:D$545,'9397 BOEE'!$B$7:$B$545,$B31,'9397 BOEE'!$A$7:$A$545,$A31)+SUMIFS('2217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BOEE'!E$7:E$545,'9397 BOEE'!$B$7:$B$545,$B31,'9397 BOEE'!$A$7:$A$545,$A31)+SUMIFS('2217 Teachers Certs Clearing'!E$7:E$518,'2217 Teachers Certs Clearing'!$B$7:$B$518,$B31,'2217 Teachers Certs Clearing'!$A$7:$A$518,$A31)+SUMIFS('Blank Template'!E$7:E$520,'Blank Template'!$B$7:$B$520,$B31,'Blank Template'!$A$7:$A$520,$A31)</f>
        <v>932.89</v>
      </c>
      <c r="F31" s="58">
        <f>SUMIFS('9397 BOEE'!F$7:F$545,'9397 BOEE'!$B$7:$B$545,$B31,'9397 BOEE'!$A$7:$A$545,$A31)+SUMIFS('2217 Teachers Certs Clearing'!F$7:F$518,'2217 Teachers Certs Clearing'!$B$7:$B$518,$B31,'2217 Teachers Certs Clearing'!$A$7:$A$518,$A31)+SUMIFS('Blank Template'!F$7:F$520,'Blank Template'!$B$7:$B$520,$B31,'Blank Template'!$A$7:$A$520,$A31)</f>
        <v>830</v>
      </c>
      <c r="G31" s="58">
        <f>SUMIFS('9397 BOEE'!G$7:G$545,'9397 BOEE'!$B$7:$B$545,$B31,'9397 BOEE'!$A$7:$A$545,$A31)+SUMIFS('2217 Teachers Certs Clearing'!G$7:G$518,'2217 Teachers Certs Clearing'!$B$7:$B$518,$B31,'2217 Teachers Certs Clearing'!$A$7:$A$518,$A31)+SUMIFS('Blank Template'!G$7:G$520,'Blank Template'!$B$7:$B$520,$B31,'Blank Template'!$A$7:$A$520,$A31)</f>
        <v>1443.62</v>
      </c>
      <c r="H31" s="58">
        <f>SUMIFS('9397 BOEE'!H$7:H$545,'9397 BOEE'!$B$7:$B$545,$B31,'9397 BOEE'!$A$7:$A$545,$A31)+SUMIFS('2217 Teachers Certs Clearing'!H$7:H$518,'2217 Teachers Certs Clearing'!$B$7:$B$518,$B31,'2217 Teachers Certs Clearing'!$A$7:$A$518,$A31)+SUMIFS('Blank Template'!H$7:H$520,'Blank Template'!$B$7:$B$520,$B31,'Blank Template'!$A$7:$A$520,$A31)</f>
        <v>2057.2399999999998</v>
      </c>
      <c r="I31" s="58">
        <f>SUMIFS('9397 BOEE'!I$7:I$545,'9397 BOEE'!$B$7:$B$545,$B31,'9397 BOEE'!$A$7:$A$545,$A31)+SUMIFS('2217 Teachers Certs Clearing'!I$7:I$518,'2217 Teachers Certs Clearing'!$B$7:$B$518,$B31,'2217 Teachers Certs Clearing'!$A$7:$A$518,$A31)+SUMIFS('Blank Template'!I$7:I$520,'Blank Template'!$B$7:$B$520,$B31,'Blank Template'!$A$7:$A$520,$A31)</f>
        <v>2125.58</v>
      </c>
      <c r="J31" s="58">
        <f>SUMIFS('9397 BOEE'!J$7:J$545,'9397 BOEE'!$B$7:$B$545,$B31,'9397 BOEE'!$A$7:$A$545,$A31)+SUMIFS('2217 Teachers Certs Clearing'!J$7:J$518,'2217 Teachers Certs Clearing'!$B$7:$B$518,$B31,'2217 Teachers Certs Clearing'!$A$7:$A$518,$A31)+SUMIFS('Blank Template'!J$7:J$520,'Blank Template'!$B$7:$B$520,$B31,'Blank Template'!$A$7:$A$520,$A31)</f>
        <v>830</v>
      </c>
      <c r="K31" s="58">
        <f>SUMIFS('9397 BOEE'!K$7:K$545,'9397 BOEE'!$B$7:$B$545,$B31,'9397 BOEE'!$A$7:$A$545,$A31)+SUMIFS('2217 Teachers Certs Clearing'!K$7:K$518,'2217 Teachers Certs Clearing'!$B$7:$B$518,$B31,'2217 Teachers Certs Clearing'!$A$7:$A$518,$A31)+SUMIFS('Blank Template'!K$7:K$520,'Blank Template'!$B$7:$B$520,$B31,'Blank Template'!$A$7:$A$520,$A31)</f>
        <v>1443.62</v>
      </c>
      <c r="L31" s="58">
        <f>SUMIFS('9397 BOEE'!L$7:L$545,'9397 BOEE'!$B$7:$B$545,$B31,'9397 BOEE'!$A$7:$A$545,$A31)+SUMIFS('2217 Teachers Certs Clearing'!L$7:L$518,'2217 Teachers Certs Clearing'!$B$7:$B$518,$B31,'2217 Teachers Certs Clearing'!$A$7:$A$518,$A31)+SUMIFS('Blank Template'!L$7:L$520,'Blank Template'!$B$7:$B$520,$B31,'Blank Template'!$A$7:$A$520,$A31)</f>
        <v>830</v>
      </c>
      <c r="M31" s="58" t="e">
        <f>SUMIFS('9397 BOEE'!M$7:M$546,'9397 BOEE'!$B$7:$B$545,$B31,'9397 BOEE'!$A$7:$A$545,$A31)+SUMIFS('2217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BOEE'!N$7:N$546,'9397 BOEE'!$B$7:$B$545,$B31,'9397 BOEE'!$A$7:$A$545,$A31)+SUMIFS('2217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BOEE'!O$7:O$546,'9397 BOEE'!$B$7:$B$545,$B31,'9397 BOEE'!$A$7:$A$545,$A31)+SUMIFS('2217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BOEE'!P$7:P$545,'9397 BOEE'!$B$7:$B$545,$B31,'9397 BOEE'!$A$7:$A$545,$A31)+SUMIFS('2217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BOEE'!Q$7:Q$545,'9397 BOEE'!$B$7:$B$545,$B31,'9397 BOEE'!$A$7:$A$545,$A31)+SUMIFS('2217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BOEE'!R$7:R$545,'9397 BOEE'!$B$7:$B$545,$B31,'9397 BOEE'!$A$7:$A$545,$A31)+SUMIFS('2217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BOEE'!S$7:S$545,'9397 BOEE'!$B$7:$B$545,$B31,'9397 BOEE'!$A$7:$A$545,$A31)+SUMIFS('2217 Teachers Certs Clearing'!S$7:S$518,'2217 Teachers Certs Clearing'!$B$7:$B$518,$B31,'2217 Teachers Certs Clearing'!$A$7:$A$518,$A31)+SUMIFS('Blank Template'!S$7:S$520,'Blank Template'!$B$7:$B$520,$B31,'Blank Template'!$A$7:$A$520,$A31)</f>
        <v>10492.95</v>
      </c>
      <c r="T31" s="58" t="e">
        <f t="shared" si="8"/>
        <v>#VALUE!</v>
      </c>
      <c r="U31" s="58">
        <f>SUMIFS('9397 BOEE'!U$7:U$545,'9397 BOEE'!$B$7:$B$545,$B31,'9397 BOEE'!$A$7:$A$545,$A31)+SUMIFS('2217 Teachers Certs Clearing'!U$7:U$518,'2217 Teachers Certs Clearing'!$B$7:$B$518,$B31,'2217 Teachers Certs Clearing'!$A$7:$A$518,$A31)+SUMIFS('Blank Template'!U$7:U$520,'Blank Template'!$B$7:$B$520,$B31,'Blank Template'!$A$7:$A$520,$A31)</f>
        <v>15000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BOEE'!D$7:D$545,'9397 BOEE'!$B$7:$B$545,$B32,'9397 BOEE'!$A$7:$A$545,$A32)+SUMIFS('2217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BOEE'!E$7:E$545,'9397 BOEE'!$B$7:$B$545,$B32,'9397 BOEE'!$A$7:$A$545,$A32)+SUMIFS('2217 Teachers Certs Clearing'!E$7:E$518,'2217 Teachers Certs Clearing'!$B$7:$B$518,$B32,'2217 Teachers Certs Clearing'!$A$7:$A$518,$A32)+SUMIFS('Blank Template'!E$7:E$520,'Blank Template'!$B$7:$B$520,$B32,'Blank Template'!$A$7:$A$520,$A32)</f>
        <v>0</v>
      </c>
      <c r="F32" s="58">
        <f>SUMIFS('9397 BOEE'!F$7:F$545,'9397 BOEE'!$B$7:$B$545,$B32,'9397 BOEE'!$A$7:$A$545,$A32)+SUMIFS('2217 Teachers Certs Clearing'!F$7:F$518,'2217 Teachers Certs Clearing'!$B$7:$B$518,$B32,'2217 Teachers Certs Clearing'!$A$7:$A$518,$A32)+SUMIFS('Blank Template'!F$7:F$520,'Blank Template'!$B$7:$B$520,$B32,'Blank Template'!$A$7:$A$520,$A32)</f>
        <v>10500</v>
      </c>
      <c r="G32" s="58">
        <f>SUMIFS('9397 BOEE'!G$7:G$545,'9397 BOEE'!$B$7:$B$545,$B32,'9397 BOEE'!$A$7:$A$545,$A32)+SUMIFS('2217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BOEE'!H$7:H$545,'9397 BOEE'!$B$7:$B$545,$B32,'9397 BOEE'!$A$7:$A$545,$A32)+SUMIFS('2217 Teachers Certs Clearing'!H$7:H$518,'2217 Teachers Certs Clearing'!$B$7:$B$518,$B32,'2217 Teachers Certs Clearing'!$A$7:$A$518,$A32)+SUMIFS('Blank Template'!H$7:H$520,'Blank Template'!$B$7:$B$520,$B32,'Blank Template'!$A$7:$A$520,$A32)</f>
        <v>5250</v>
      </c>
      <c r="I32" s="58">
        <f>SUMIFS('9397 BOEE'!I$7:I$545,'9397 BOEE'!$B$7:$B$545,$B32,'9397 BOEE'!$A$7:$A$545,$A32)+SUMIFS('2217 Teachers Certs Clearing'!I$7:I$518,'2217 Teachers Certs Clearing'!$B$7:$B$518,$B32,'2217 Teachers Certs Clearing'!$A$7:$A$518,$A32)+SUMIFS('Blank Template'!I$7:I$520,'Blank Template'!$B$7:$B$520,$B32,'Blank Template'!$A$7:$A$520,$A32)</f>
        <v>0</v>
      </c>
      <c r="J32" s="58">
        <f>SUMIFS('9397 BOEE'!J$7:J$545,'9397 BOEE'!$B$7:$B$545,$B32,'9397 BOEE'!$A$7:$A$545,$A32)+SUMIFS('2217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BOEE'!K$7:K$545,'9397 BOEE'!$B$7:$B$545,$B32,'9397 BOEE'!$A$7:$A$545,$A32)+SUMIFS('2217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BOEE'!L$7:L$545,'9397 BOEE'!$B$7:$B$545,$B32,'9397 BOEE'!$A$7:$A$545,$A32)+SUMIFS('2217 Teachers Certs Clearing'!L$7:L$518,'2217 Teachers Certs Clearing'!$B$7:$B$518,$B32,'2217 Teachers Certs Clearing'!$A$7:$A$518,$A32)+SUMIFS('Blank Template'!L$7:L$520,'Blank Template'!$B$7:$B$520,$B32,'Blank Template'!$A$7:$A$520,$A32)</f>
        <v>5250</v>
      </c>
      <c r="M32" s="58" t="e">
        <f>SUMIFS('9397 BOEE'!M$7:M$546,'9397 BOEE'!$B$7:$B$545,$B32,'9397 BOEE'!$A$7:$A$545,$A32)+SUMIFS('2217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BOEE'!N$7:N$546,'9397 BOEE'!$B$7:$B$545,$B32,'9397 BOEE'!$A$7:$A$545,$A32)+SUMIFS('2217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BOEE'!O$7:O$546,'9397 BOEE'!$B$7:$B$545,$B32,'9397 BOEE'!$A$7:$A$545,$A32)+SUMIFS('2217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BOEE'!P$7:P$545,'9397 BOEE'!$B$7:$B$545,$B32,'9397 BOEE'!$A$7:$A$545,$A32)+SUMIFS('2217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BOEE'!Q$7:Q$545,'9397 BOEE'!$B$7:$B$545,$B32,'9397 BOEE'!$A$7:$A$545,$A32)+SUMIFS('2217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BOEE'!R$7:R$545,'9397 BOEE'!$B$7:$B$545,$B32,'9397 BOEE'!$A$7:$A$545,$A32)+SUMIFS('2217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BOEE'!S$7:S$545,'9397 BOEE'!$B$7:$B$545,$B32,'9397 BOEE'!$A$7:$A$545,$A32)+SUMIFS('2217 Teachers Certs Clearing'!S$7:S$518,'2217 Teachers Certs Clearing'!$B$7:$B$518,$B32,'2217 Teachers Certs Clearing'!$A$7:$A$518,$A32)+SUMIFS('Blank Template'!S$7:S$520,'Blank Template'!$B$7:$B$520,$B32,'Blank Template'!$A$7:$A$520,$A32)</f>
        <v>42000</v>
      </c>
      <c r="T32" s="58" t="e">
        <f t="shared" si="8"/>
        <v>#VALUE!</v>
      </c>
      <c r="U32" s="58">
        <f>SUMIFS('9397 BOEE'!U$7:U$545,'9397 BOEE'!$B$7:$B$545,$B32,'9397 BOEE'!$A$7:$A$545,$A32)+SUMIFS('2217 Teachers Certs Clearing'!U$7:U$518,'2217 Teachers Certs Clearing'!$B$7:$B$518,$B32,'2217 Teachers Certs Clearing'!$A$7:$A$518,$A32)+SUMIFS('Blank Template'!U$7:U$520,'Blank Template'!$B$7:$B$520,$B32,'Blank Template'!$A$7:$A$520,$A32)</f>
        <v>72000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BOEE'!D$7:D$545,'9397 BOEE'!$B$7:$B$545,$B33,'9397 BOEE'!$A$7:$A$545,$A33)+SUMIFS('2217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BOEE'!E$7:E$545,'9397 BOEE'!$B$7:$B$545,$B33,'9397 BOEE'!$A$7:$A$545,$A33)+SUMIFS('2217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BOEE'!F$7:F$545,'9397 BOEE'!$B$7:$B$545,$B33,'9397 BOEE'!$A$7:$A$545,$A33)+SUMIFS('2217 Teachers Certs Clearing'!F$7:F$518,'2217 Teachers Certs Clearing'!$B$7:$B$518,$B33,'2217 Teachers Certs Clearing'!$A$7:$A$518,$A33)+SUMIFS('Blank Template'!F$7:F$520,'Blank Template'!$B$7:$B$520,$B33,'Blank Template'!$A$7:$A$520,$A33)</f>
        <v>0</v>
      </c>
      <c r="G33" s="58">
        <f>SUMIFS('9397 BOEE'!G$7:G$545,'9397 BOEE'!$B$7:$B$545,$B33,'9397 BOEE'!$A$7:$A$545,$A33)+SUMIFS('2217 Teachers Certs Clearing'!G$7:G$518,'2217 Teachers Certs Clearing'!$B$7:$B$518,$B33,'2217 Teachers Certs Clearing'!$A$7:$A$518,$A33)+SUMIFS('Blank Template'!G$7:G$520,'Blank Template'!$B$7:$B$520,$B33,'Blank Template'!$A$7:$A$520,$A33)</f>
        <v>198.28</v>
      </c>
      <c r="H33" s="58">
        <f>SUMIFS('9397 BOEE'!H$7:H$545,'9397 BOEE'!$B$7:$B$545,$B33,'9397 BOEE'!$A$7:$A$545,$A33)+SUMIFS('2217 Teachers Certs Clearing'!H$7:H$518,'2217 Teachers Certs Clearing'!$B$7:$B$518,$B33,'2217 Teachers Certs Clearing'!$A$7:$A$518,$A33)+SUMIFS('Blank Template'!H$7:H$520,'Blank Template'!$B$7:$B$520,$B33,'Blank Template'!$A$7:$A$520,$A33)</f>
        <v>0</v>
      </c>
      <c r="I33" s="58">
        <f>SUMIFS('9397 BOEE'!I$7:I$545,'9397 BOEE'!$B$7:$B$545,$B33,'9397 BOEE'!$A$7:$A$545,$A33)+SUMIFS('2217 Teachers Certs Clearing'!I$7:I$518,'2217 Teachers Certs Clearing'!$B$7:$B$518,$B33,'2217 Teachers Certs Clearing'!$A$7:$A$518,$A33)+SUMIFS('Blank Template'!I$7:I$520,'Blank Template'!$B$7:$B$520,$B33,'Blank Template'!$A$7:$A$520,$A33)</f>
        <v>161.47999999999999</v>
      </c>
      <c r="J33" s="58">
        <f>SUMIFS('9397 BOEE'!J$7:J$545,'9397 BOEE'!$B$7:$B$545,$B33,'9397 BOEE'!$A$7:$A$545,$A33)+SUMIFS('2217 Teachers Certs Clearing'!J$7:J$518,'2217 Teachers Certs Clearing'!$B$7:$B$518,$B33,'2217 Teachers Certs Clearing'!$A$7:$A$518,$A33)+SUMIFS('Blank Template'!J$7:J$520,'Blank Template'!$B$7:$B$520,$B33,'Blank Template'!$A$7:$A$520,$A33)</f>
        <v>0</v>
      </c>
      <c r="K33" s="58">
        <f>SUMIFS('9397 BOEE'!K$7:K$545,'9397 BOEE'!$B$7:$B$545,$B33,'9397 BOEE'!$A$7:$A$545,$A33)+SUMIFS('2217 Teachers Certs Clearing'!K$7:K$518,'2217 Teachers Certs Clearing'!$B$7:$B$518,$B33,'2217 Teachers Certs Clearing'!$A$7:$A$518,$A33)+SUMIFS('Blank Template'!K$7:K$520,'Blank Template'!$B$7:$B$520,$B33,'Blank Template'!$A$7:$A$520,$A33)</f>
        <v>322.95999999999998</v>
      </c>
      <c r="L33" s="58">
        <f>SUMIFS('9397 BOEE'!L$7:L$545,'9397 BOEE'!$B$7:$B$545,$B33,'9397 BOEE'!$A$7:$A$545,$A33)+SUMIFS('2217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BOEE'!M$7:M$546,'9397 BOEE'!$B$7:$B$545,$B33,'9397 BOEE'!$A$7:$A$545,$A33)+SUMIFS('2217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BOEE'!N$7:N$546,'9397 BOEE'!$B$7:$B$545,$B33,'9397 BOEE'!$A$7:$A$545,$A33)+SUMIFS('2217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BOEE'!O$7:O$546,'9397 BOEE'!$B$7:$B$545,$B33,'9397 BOEE'!$A$7:$A$545,$A33)+SUMIFS('2217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BOEE'!P$7:P$545,'9397 BOEE'!$B$7:$B$545,$B33,'9397 BOEE'!$A$7:$A$545,$A33)+SUMIFS('2217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BOEE'!Q$7:Q$545,'9397 BOEE'!$B$7:$B$545,$B33,'9397 BOEE'!$A$7:$A$545,$A33)+SUMIFS('2217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BOEE'!R$7:R$545,'9397 BOEE'!$B$7:$B$545,$B33,'9397 BOEE'!$A$7:$A$545,$A33)+SUMIFS('2217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BOEE'!S$7:S$545,'9397 BOEE'!$B$7:$B$545,$B33,'9397 BOEE'!$A$7:$A$545,$A33)+SUMIFS('2217 Teachers Certs Clearing'!S$7:S$518,'2217 Teachers Certs Clearing'!$B$7:$B$518,$B33,'2217 Teachers Certs Clearing'!$A$7:$A$518,$A33)+SUMIFS('Blank Template'!S$7:S$520,'Blank Template'!$B$7:$B$520,$B33,'Blank Template'!$A$7:$A$520,$A33)</f>
        <v>682.72</v>
      </c>
      <c r="T33" s="58" t="e">
        <f t="shared" si="8"/>
        <v>#VALUE!</v>
      </c>
      <c r="U33" s="58">
        <f>SUMIFS('9397 BOEE'!U$7:U$545,'9397 BOEE'!$B$7:$B$545,$B33,'9397 BOEE'!$A$7:$A$545,$A33)+SUMIFS('2217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BOEE'!D$7:D$545,'9397 BOEE'!$B$7:$B$545,$B34,'9397 BOEE'!$A$7:$A$545,$A34)+SUMIFS('2217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BOEE'!E$7:E$545,'9397 BOEE'!$B$7:$B$545,$B34,'9397 BOEE'!$A$7:$A$545,$A34)+SUMIFS('2217 Teachers Certs Clearing'!E$7:E$518,'2217 Teachers Certs Clearing'!$B$7:$B$518,$B34,'2217 Teachers Certs Clearing'!$A$7:$A$518,$A34)+SUMIFS('Blank Template'!E$7:E$520,'Blank Template'!$B$7:$B$520,$B34,'Blank Template'!$A$7:$A$520,$A34)</f>
        <v>74.67</v>
      </c>
      <c r="F34" s="58">
        <f>SUMIFS('9397 BOEE'!F$7:F$545,'9397 BOEE'!$B$7:$B$545,$B34,'9397 BOEE'!$A$7:$A$545,$A34)+SUMIFS('2217 Teachers Certs Clearing'!F$7:F$518,'2217 Teachers Certs Clearing'!$B$7:$B$518,$B34,'2217 Teachers Certs Clearing'!$A$7:$A$518,$A34)+SUMIFS('Blank Template'!F$7:F$520,'Blank Template'!$B$7:$B$520,$B34,'Blank Template'!$A$7:$A$520,$A34)</f>
        <v>773.79</v>
      </c>
      <c r="G34" s="58">
        <f>SUMIFS('9397 BOEE'!G$7:G$545,'9397 BOEE'!$B$7:$B$545,$B34,'9397 BOEE'!$A$7:$A$545,$A34)+SUMIFS('2217 Teachers Certs Clearing'!G$7:G$518,'2217 Teachers Certs Clearing'!$B$7:$B$518,$B34,'2217 Teachers Certs Clearing'!$A$7:$A$518,$A34)+SUMIFS('Blank Template'!G$7:G$520,'Blank Template'!$B$7:$B$520,$B34,'Blank Template'!$A$7:$A$520,$A34)</f>
        <v>410.29</v>
      </c>
      <c r="H34" s="58">
        <f>SUMIFS('9397 BOEE'!H$7:H$545,'9397 BOEE'!$B$7:$B$545,$B34,'9397 BOEE'!$A$7:$A$545,$A34)+SUMIFS('2217 Teachers Certs Clearing'!H$7:H$518,'2217 Teachers Certs Clearing'!$B$7:$B$518,$B34,'2217 Teachers Certs Clearing'!$A$7:$A$518,$A34)+SUMIFS('Blank Template'!H$7:H$520,'Blank Template'!$B$7:$B$520,$B34,'Blank Template'!$A$7:$A$520,$A34)</f>
        <v>393.51</v>
      </c>
      <c r="I34" s="58">
        <f>SUMIFS('9397 BOEE'!I$7:I$545,'9397 BOEE'!$B$7:$B$545,$B34,'9397 BOEE'!$A$7:$A$545,$A34)+SUMIFS('2217 Teachers Certs Clearing'!I$7:I$518,'2217 Teachers Certs Clearing'!$B$7:$B$518,$B34,'2217 Teachers Certs Clearing'!$A$7:$A$518,$A34)+SUMIFS('Blank Template'!I$7:I$520,'Blank Template'!$B$7:$B$520,$B34,'Blank Template'!$A$7:$A$520,$A34)</f>
        <v>410.29</v>
      </c>
      <c r="J34" s="58">
        <f>SUMIFS('9397 BOEE'!J$7:J$545,'9397 BOEE'!$B$7:$B$545,$B34,'9397 BOEE'!$A$7:$A$545,$A34)+SUMIFS('2217 Teachers Certs Clearing'!J$7:J$518,'2217 Teachers Certs Clearing'!$B$7:$B$518,$B34,'2217 Teachers Certs Clearing'!$A$7:$A$518,$A34)+SUMIFS('Blank Template'!J$7:J$520,'Blank Template'!$B$7:$B$520,$B34,'Blank Template'!$A$7:$A$520,$A34)</f>
        <v>383.5</v>
      </c>
      <c r="K34" s="58">
        <f>SUMIFS('9397 BOEE'!K$7:K$545,'9397 BOEE'!$B$7:$B$545,$B34,'9397 BOEE'!$A$7:$A$545,$A34)+SUMIFS('2217 Teachers Certs Clearing'!K$7:K$518,'2217 Teachers Certs Clearing'!$B$7:$B$518,$B34,'2217 Teachers Certs Clearing'!$A$7:$A$518,$A34)+SUMIFS('Blank Template'!K$7:K$520,'Blank Template'!$B$7:$B$520,$B34,'Blank Template'!$A$7:$A$520,$A34)</f>
        <v>373.5</v>
      </c>
      <c r="L34" s="58">
        <f>SUMIFS('9397 BOEE'!L$7:L$545,'9397 BOEE'!$B$7:$B$545,$B34,'9397 BOEE'!$A$7:$A$545,$A34)+SUMIFS('2217 Teachers Certs Clearing'!L$7:L$518,'2217 Teachers Certs Clearing'!$B$7:$B$518,$B34,'2217 Teachers Certs Clearing'!$A$7:$A$518,$A34)+SUMIFS('Blank Template'!L$7:L$520,'Blank Template'!$B$7:$B$520,$B34,'Blank Template'!$A$7:$A$520,$A34)</f>
        <v>160.35</v>
      </c>
      <c r="M34" s="58" t="e">
        <f>SUMIFS('9397 BOEE'!M$7:M$546,'9397 BOEE'!$B$7:$B$545,$B34,'9397 BOEE'!$A$7:$A$545,$A34)+SUMIFS('2217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BOEE'!N$7:N$546,'9397 BOEE'!$B$7:$B$545,$B34,'9397 BOEE'!$A$7:$A$545,$A34)+SUMIFS('2217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BOEE'!O$7:O$546,'9397 BOEE'!$B$7:$B$545,$B34,'9397 BOEE'!$A$7:$A$545,$A34)+SUMIFS('2217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BOEE'!P$7:P$545,'9397 BOEE'!$B$7:$B$545,$B34,'9397 BOEE'!$A$7:$A$545,$A34)+SUMIFS('2217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BOEE'!Q$7:Q$545,'9397 BOEE'!$B$7:$B$545,$B34,'9397 BOEE'!$A$7:$A$545,$A34)+SUMIFS('2217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BOEE'!R$7:R$545,'9397 BOEE'!$B$7:$B$545,$B34,'9397 BOEE'!$A$7:$A$545,$A34)+SUMIFS('2217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BOEE'!S$7:S$545,'9397 BOEE'!$B$7:$B$545,$B34,'9397 BOEE'!$A$7:$A$545,$A34)+SUMIFS('2217 Teachers Certs Clearing'!S$7:S$518,'2217 Teachers Certs Clearing'!$B$7:$B$518,$B34,'2217 Teachers Certs Clearing'!$A$7:$A$518,$A34)+SUMIFS('Blank Template'!S$7:S$520,'Blank Template'!$B$7:$B$520,$B34,'Blank Template'!$A$7:$A$520,$A34)</f>
        <v>2979.9</v>
      </c>
      <c r="T34" s="58" t="e">
        <f t="shared" si="8"/>
        <v>#VALUE!</v>
      </c>
      <c r="U34" s="58">
        <f>SUMIFS('9397 BOEE'!U$7:U$545,'9397 BOEE'!$B$7:$B$545,$B34,'9397 BOEE'!$A$7:$A$545,$A34)+SUMIFS('2217 Teachers Certs Clearing'!U$7:U$518,'2217 Teachers Certs Clearing'!$B$7:$B$518,$B34,'2217 Teachers Certs Clearing'!$A$7:$A$518,$A34)+SUMIFS('Blank Template'!U$7:U$520,'Blank Template'!$B$7:$B$520,$B34,'Blank Template'!$A$7:$A$520,$A34)</f>
        <v>5000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BOEE'!D$7:D$545,'9397 BOEE'!$B$7:$B$545,$B35,'9397 BOEE'!$A$7:$A$545,$A35)+SUMIFS('2217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BOEE'!E$7:E$545,'9397 BOEE'!$B$7:$B$545,$B35,'9397 BOEE'!$A$7:$A$545,$A35)+SUMIFS('2217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BOEE'!F$7:F$545,'9397 BOEE'!$B$7:$B$545,$B35,'9397 BOEE'!$A$7:$A$545,$A35)+SUMIFS('2217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BOEE'!G$7:G$545,'9397 BOEE'!$B$7:$B$545,$B35,'9397 BOEE'!$A$7:$A$545,$A35)+SUMIFS('2217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BOEE'!H$7:H$545,'9397 BOEE'!$B$7:$B$545,$B35,'9397 BOEE'!$A$7:$A$545,$A35)+SUMIFS('2217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BOEE'!I$7:I$545,'9397 BOEE'!$B$7:$B$545,$B35,'9397 BOEE'!$A$7:$A$545,$A35)+SUMIFS('2217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BOEE'!J$7:J$545,'9397 BOEE'!$B$7:$B$545,$B35,'9397 BOEE'!$A$7:$A$545,$A35)+SUMIFS('2217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BOEE'!K$7:K$545,'9397 BOEE'!$B$7:$B$545,$B35,'9397 BOEE'!$A$7:$A$545,$A35)+SUMIFS('2217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BOEE'!L$7:L$545,'9397 BOEE'!$B$7:$B$545,$B35,'9397 BOEE'!$A$7:$A$545,$A35)+SUMIFS('2217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BOEE'!M$7:M$546,'9397 BOEE'!$B$7:$B$545,$B35,'9397 BOEE'!$A$7:$A$545,$A35)+SUMIFS('2217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BOEE'!N$7:N$546,'9397 BOEE'!$B$7:$B$545,$B35,'9397 BOEE'!$A$7:$A$545,$A35)+SUMIFS('2217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BOEE'!O$7:O$546,'9397 BOEE'!$B$7:$B$545,$B35,'9397 BOEE'!$A$7:$A$545,$A35)+SUMIFS('2217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BOEE'!P$7:P$545,'9397 BOEE'!$B$7:$B$545,$B35,'9397 BOEE'!$A$7:$A$545,$A35)+SUMIFS('2217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BOEE'!Q$7:Q$545,'9397 BOEE'!$B$7:$B$545,$B35,'9397 BOEE'!$A$7:$A$545,$A35)+SUMIFS('2217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BOEE'!R$7:R$545,'9397 BOEE'!$B$7:$B$545,$B35,'9397 BOEE'!$A$7:$A$545,$A35)+SUMIFS('2217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BOEE'!S$7:S$545,'9397 BOEE'!$B$7:$B$545,$B35,'9397 BOEE'!$A$7:$A$545,$A35)+SUMIFS('2217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BOEE'!U$7:U$545,'9397 BOEE'!$B$7:$B$545,$B35,'9397 BOEE'!$A$7:$A$545,$A35)+SUMIFS('2217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BOEE'!D$7:D$545,'9397 BOEE'!$B$7:$B$545,$B36,'9397 BOEE'!$A$7:$A$545,$A36)+SUMIFS('2217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BOEE'!E$7:E$545,'9397 BOEE'!$B$7:$B$545,$B36,'9397 BOEE'!$A$7:$A$545,$A36)+SUMIFS('2217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BOEE'!F$7:F$545,'9397 BOEE'!$B$7:$B$545,$B36,'9397 BOEE'!$A$7:$A$545,$A36)+SUMIFS('2217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BOEE'!G$7:G$545,'9397 BOEE'!$B$7:$B$545,$B36,'9397 BOEE'!$A$7:$A$545,$A36)+SUMIFS('2217 Teachers Certs Clearing'!G$7:G$518,'2217 Teachers Certs Clearing'!$B$7:$B$518,$B36,'2217 Teachers Certs Clearing'!$A$7:$A$518,$A36)+SUMIFS('Blank Template'!G$7:G$520,'Blank Template'!$B$7:$B$520,$B36,'Blank Template'!$A$7:$A$520,$A36)</f>
        <v>0</v>
      </c>
      <c r="H36" s="58">
        <f>SUMIFS('9397 BOEE'!H$7:H$545,'9397 BOEE'!$B$7:$B$545,$B36,'9397 BOEE'!$A$7:$A$545,$A36)+SUMIFS('2217 Teachers Certs Clearing'!H$7:H$518,'2217 Teachers Certs Clearing'!$B$7:$B$518,$B36,'2217 Teachers Certs Clearing'!$A$7:$A$518,$A36)+SUMIFS('Blank Template'!H$7:H$520,'Blank Template'!$B$7:$B$520,$B36,'Blank Template'!$A$7:$A$520,$A36)</f>
        <v>112.13</v>
      </c>
      <c r="I36" s="58">
        <f>SUMIFS('9397 BOEE'!I$7:I$545,'9397 BOEE'!$B$7:$B$545,$B36,'9397 BOEE'!$A$7:$A$545,$A36)+SUMIFS('2217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BOEE'!J$7:J$545,'9397 BOEE'!$B$7:$B$545,$B36,'9397 BOEE'!$A$7:$A$545,$A36)+SUMIFS('2217 Teachers Certs Clearing'!J$7:J$518,'2217 Teachers Certs Clearing'!$B$7:$B$518,$B36,'2217 Teachers Certs Clearing'!$A$7:$A$518,$A36)+SUMIFS('Blank Template'!J$7:J$520,'Blank Template'!$B$7:$B$520,$B36,'Blank Template'!$A$7:$A$520,$A36)</f>
        <v>0</v>
      </c>
      <c r="K36" s="58">
        <f>SUMIFS('9397 BOEE'!K$7:K$545,'9397 BOEE'!$B$7:$B$545,$B36,'9397 BOEE'!$A$7:$A$545,$A36)+SUMIFS('2217 Teachers Certs Clearing'!K$7:K$518,'2217 Teachers Certs Clearing'!$B$7:$B$518,$B36,'2217 Teachers Certs Clearing'!$A$7:$A$518,$A36)+SUMIFS('Blank Template'!K$7:K$520,'Blank Template'!$B$7:$B$520,$B36,'Blank Template'!$A$7:$A$520,$A36)</f>
        <v>95.49</v>
      </c>
      <c r="L36" s="58">
        <f>SUMIFS('9397 BOEE'!L$7:L$545,'9397 BOEE'!$B$7:$B$545,$B36,'9397 BOEE'!$A$7:$A$545,$A36)+SUMIFS('2217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BOEE'!M$7:M$546,'9397 BOEE'!$B$7:$B$545,$B36,'9397 BOEE'!$A$7:$A$545,$A36)+SUMIFS('2217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BOEE'!N$7:N$546,'9397 BOEE'!$B$7:$B$545,$B36,'9397 BOEE'!$A$7:$A$545,$A36)+SUMIFS('2217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BOEE'!O$7:O$546,'9397 BOEE'!$B$7:$B$545,$B36,'9397 BOEE'!$A$7:$A$545,$A36)+SUMIFS('2217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BOEE'!P$7:P$545,'9397 BOEE'!$B$7:$B$545,$B36,'9397 BOEE'!$A$7:$A$545,$A36)+SUMIFS('2217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BOEE'!Q$7:Q$545,'9397 BOEE'!$B$7:$B$545,$B36,'9397 BOEE'!$A$7:$A$545,$A36)+SUMIFS('2217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BOEE'!R$7:R$545,'9397 BOEE'!$B$7:$B$545,$B36,'9397 BOEE'!$A$7:$A$545,$A36)+SUMIFS('2217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BOEE'!S$7:S$545,'9397 BOEE'!$B$7:$B$545,$B36,'9397 BOEE'!$A$7:$A$545,$A36)+SUMIFS('2217 Teachers Certs Clearing'!S$7:S$518,'2217 Teachers Certs Clearing'!$B$7:$B$518,$B36,'2217 Teachers Certs Clearing'!$A$7:$A$518,$A36)+SUMIFS('Blank Template'!S$7:S$520,'Blank Template'!$B$7:$B$520,$B36,'Blank Template'!$A$7:$A$520,$A36)</f>
        <v>207.62</v>
      </c>
      <c r="T36" s="58" t="e">
        <f t="shared" si="8"/>
        <v>#VALUE!</v>
      </c>
      <c r="U36" s="58">
        <f>SUMIFS('9397 BOEE'!U$7:U$545,'9397 BOEE'!$B$7:$B$545,$B36,'9397 BOEE'!$A$7:$A$545,$A36)+SUMIFS('2217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BOEE'!D$7:D$545,'9397 BOEE'!$B$7:$B$545,$B37,'9397 BOEE'!$A$7:$A$545,$A37)+SUMIFS('2217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BOEE'!E$7:E$545,'9397 BOEE'!$B$7:$B$545,$B37,'9397 BOEE'!$A$7:$A$545,$A37)+SUMIFS('2217 Teachers Certs Clearing'!E$7:E$518,'2217 Teachers Certs Clearing'!$B$7:$B$518,$B37,'2217 Teachers Certs Clearing'!$A$7:$A$518,$A37)+SUMIFS('Blank Template'!E$7:E$520,'Blank Template'!$B$7:$B$520,$B37,'Blank Template'!$A$7:$A$520,$A37)</f>
        <v>275.57</v>
      </c>
      <c r="F37" s="58">
        <f>SUMIFS('9397 BOEE'!F$7:F$545,'9397 BOEE'!$B$7:$B$545,$B37,'9397 BOEE'!$A$7:$A$545,$A37)+SUMIFS('2217 Teachers Certs Clearing'!F$7:F$518,'2217 Teachers Certs Clearing'!$B$7:$B$518,$B37,'2217 Teachers Certs Clearing'!$A$7:$A$518,$A37)+SUMIFS('Blank Template'!F$7:F$520,'Blank Template'!$B$7:$B$520,$B37,'Blank Template'!$A$7:$A$520,$A37)</f>
        <v>1198.07</v>
      </c>
      <c r="G37" s="58">
        <f>SUMIFS('9397 BOEE'!G$7:G$545,'9397 BOEE'!$B$7:$B$545,$B37,'9397 BOEE'!$A$7:$A$545,$A37)+SUMIFS('2217 Teachers Certs Clearing'!G$7:G$518,'2217 Teachers Certs Clearing'!$B$7:$B$518,$B37,'2217 Teachers Certs Clearing'!$A$7:$A$518,$A37)+SUMIFS('Blank Template'!G$7:G$520,'Blank Template'!$B$7:$B$520,$B37,'Blank Template'!$A$7:$A$520,$A37)</f>
        <v>283.07</v>
      </c>
      <c r="H37" s="58">
        <f>SUMIFS('9397 BOEE'!H$7:H$545,'9397 BOEE'!$B$7:$B$545,$B37,'9397 BOEE'!$A$7:$A$545,$A37)+SUMIFS('2217 Teachers Certs Clearing'!H$7:H$518,'2217 Teachers Certs Clearing'!$B$7:$B$518,$B37,'2217 Teachers Certs Clearing'!$A$7:$A$518,$A37)+SUMIFS('Blank Template'!H$7:H$520,'Blank Template'!$B$7:$B$520,$B37,'Blank Template'!$A$7:$A$520,$A37)</f>
        <v>71.819999999999993</v>
      </c>
      <c r="I37" s="58">
        <f>SUMIFS('9397 BOEE'!I$7:I$545,'9397 BOEE'!$B$7:$B$545,$B37,'9397 BOEE'!$A$7:$A$545,$A37)+SUMIFS('2217 Teachers Certs Clearing'!I$7:I$518,'2217 Teachers Certs Clearing'!$B$7:$B$518,$B37,'2217 Teachers Certs Clearing'!$A$7:$A$518,$A37)+SUMIFS('Blank Template'!I$7:I$520,'Blank Template'!$B$7:$B$520,$B37,'Blank Template'!$A$7:$A$520,$A37)</f>
        <v>986.82</v>
      </c>
      <c r="J37" s="58">
        <f>SUMIFS('9397 BOEE'!J$7:J$545,'9397 BOEE'!$B$7:$B$545,$B37,'9397 BOEE'!$A$7:$A$545,$A37)+SUMIFS('2217 Teachers Certs Clearing'!J$7:J$518,'2217 Teachers Certs Clearing'!$B$7:$B$518,$B37,'2217 Teachers Certs Clearing'!$A$7:$A$518,$A37)+SUMIFS('Blank Template'!J$7:J$520,'Blank Template'!$B$7:$B$520,$B37,'Blank Template'!$A$7:$A$520,$A37)</f>
        <v>73.819999999999993</v>
      </c>
      <c r="K37" s="58">
        <f>SUMIFS('9397 BOEE'!K$7:K$545,'9397 BOEE'!$B$7:$B$545,$B37,'9397 BOEE'!$A$7:$A$545,$A37)+SUMIFS('2217 Teachers Certs Clearing'!K$7:K$518,'2217 Teachers Certs Clearing'!$B$7:$B$518,$B37,'2217 Teachers Certs Clearing'!$A$7:$A$518,$A37)+SUMIFS('Blank Template'!K$7:K$520,'Blank Template'!$B$7:$B$520,$B37,'Blank Template'!$A$7:$A$520,$A37)</f>
        <v>-556.42999999999995</v>
      </c>
      <c r="L37" s="58">
        <f>SUMIFS('9397 BOEE'!L$7:L$545,'9397 BOEE'!$B$7:$B$545,$B37,'9397 BOEE'!$A$7:$A$545,$A37)+SUMIFS('2217 Teachers Certs Clearing'!L$7:L$518,'2217 Teachers Certs Clearing'!$B$7:$B$518,$B37,'2217 Teachers Certs Clearing'!$A$7:$A$518,$A37)+SUMIFS('Blank Template'!L$7:L$520,'Blank Template'!$B$7:$B$520,$B37,'Blank Template'!$A$7:$A$520,$A37)</f>
        <v>992.32</v>
      </c>
      <c r="M37" s="58" t="e">
        <f>SUMIFS('9397 BOEE'!M$7:M$546,'9397 BOEE'!$B$7:$B$545,$B37,'9397 BOEE'!$A$7:$A$545,$A37)+SUMIFS('2217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BOEE'!N$7:N$546,'9397 BOEE'!$B$7:$B$545,$B37,'9397 BOEE'!$A$7:$A$545,$A37)+SUMIFS('2217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BOEE'!O$7:O$546,'9397 BOEE'!$B$7:$B$545,$B37,'9397 BOEE'!$A$7:$A$545,$A37)+SUMIFS('2217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BOEE'!P$7:P$545,'9397 BOEE'!$B$7:$B$545,$B37,'9397 BOEE'!$A$7:$A$545,$A37)+SUMIFS('2217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BOEE'!Q$7:Q$545,'9397 BOEE'!$B$7:$B$545,$B37,'9397 BOEE'!$A$7:$A$545,$A37)+SUMIFS('2217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BOEE'!R$7:R$545,'9397 BOEE'!$B$7:$B$545,$B37,'9397 BOEE'!$A$7:$A$545,$A37)+SUMIFS('2217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BOEE'!S$7:S$545,'9397 BOEE'!$B$7:$B$545,$B37,'9397 BOEE'!$A$7:$A$545,$A37)+SUMIFS('2217 Teachers Certs Clearing'!S$7:S$518,'2217 Teachers Certs Clearing'!$B$7:$B$518,$B37,'2217 Teachers Certs Clearing'!$A$7:$A$518,$A37)+SUMIFS('Blank Template'!S$7:S$520,'Blank Template'!$B$7:$B$520,$B37,'Blank Template'!$A$7:$A$520,$A37)</f>
        <v>3325.0600000000004</v>
      </c>
      <c r="T37" s="58" t="e">
        <f t="shared" si="8"/>
        <v>#VALUE!</v>
      </c>
      <c r="U37" s="58">
        <f>SUMIFS('9397 BOEE'!U$7:U$545,'9397 BOEE'!$B$7:$B$545,$B37,'9397 BOEE'!$A$7:$A$545,$A37)+SUMIFS('2217 Teachers Certs Clearing'!U$7:U$518,'2217 Teachers Certs Clearing'!$B$7:$B$518,$B37,'2217 Teachers Certs Clearing'!$A$7:$A$518,$A37)+SUMIFS('Blank Template'!U$7:U$520,'Blank Template'!$B$7:$B$520,$B37,'Blank Template'!$A$7:$A$520,$A37)</f>
        <v>10000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BOEE'!D$7:D$545,'9397 BOEE'!$B$7:$B$545,$B38,'9397 BOEE'!$A$7:$A$545,$A38)+SUMIFS('2217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BOEE'!E$7:E$545,'9397 BOEE'!$B$7:$B$545,$B38,'9397 BOEE'!$A$7:$A$545,$A38)+SUMIFS('2217 Teachers Certs Clearing'!E$7:E$518,'2217 Teachers Certs Clearing'!$B$7:$B$518,$B38,'2217 Teachers Certs Clearing'!$A$7:$A$518,$A38)+SUMIFS('Blank Template'!E$7:E$520,'Blank Template'!$B$7:$B$520,$B38,'Blank Template'!$A$7:$A$520,$A38)</f>
        <v>1332.98</v>
      </c>
      <c r="F38" s="58">
        <f>SUMIFS('9397 BOEE'!F$7:F$545,'9397 BOEE'!$B$7:$B$545,$B38,'9397 BOEE'!$A$7:$A$545,$A38)+SUMIFS('2217 Teachers Certs Clearing'!F$7:F$518,'2217 Teachers Certs Clearing'!$B$7:$B$518,$B38,'2217 Teachers Certs Clearing'!$A$7:$A$518,$A38)+SUMIFS('Blank Template'!F$7:F$520,'Blank Template'!$B$7:$B$520,$B38,'Blank Template'!$A$7:$A$520,$A38)</f>
        <v>6546.02</v>
      </c>
      <c r="G38" s="58">
        <f>SUMIFS('9397 BOEE'!G$7:G$545,'9397 BOEE'!$B$7:$B$545,$B38,'9397 BOEE'!$A$7:$A$545,$A38)+SUMIFS('2217 Teachers Certs Clearing'!G$7:G$518,'2217 Teachers Certs Clearing'!$B$7:$B$518,$B38,'2217 Teachers Certs Clearing'!$A$7:$A$518,$A38)+SUMIFS('Blank Template'!G$7:G$520,'Blank Template'!$B$7:$B$520,$B38,'Blank Template'!$A$7:$A$520,$A38)</f>
        <v>880.59</v>
      </c>
      <c r="H38" s="58">
        <f>SUMIFS('9397 BOEE'!H$7:H$545,'9397 BOEE'!$B$7:$B$545,$B38,'9397 BOEE'!$A$7:$A$545,$A38)+SUMIFS('2217 Teachers Certs Clearing'!H$7:H$518,'2217 Teachers Certs Clearing'!$B$7:$B$518,$B38,'2217 Teachers Certs Clearing'!$A$7:$A$518,$A38)+SUMIFS('Blank Template'!H$7:H$520,'Blank Template'!$B$7:$B$520,$B38,'Blank Template'!$A$7:$A$520,$A38)</f>
        <v>220307.98</v>
      </c>
      <c r="I38" s="58">
        <f>SUMIFS('9397 BOEE'!I$7:I$545,'9397 BOEE'!$B$7:$B$545,$B38,'9397 BOEE'!$A$7:$A$545,$A38)+SUMIFS('2217 Teachers Certs Clearing'!I$7:I$518,'2217 Teachers Certs Clearing'!$B$7:$B$518,$B38,'2217 Teachers Certs Clearing'!$A$7:$A$518,$A38)+SUMIFS('Blank Template'!I$7:I$520,'Blank Template'!$B$7:$B$520,$B38,'Blank Template'!$A$7:$A$520,$A38)</f>
        <v>14139.98</v>
      </c>
      <c r="J38" s="58">
        <f>SUMIFS('9397 BOEE'!J$7:J$545,'9397 BOEE'!$B$7:$B$545,$B38,'9397 BOEE'!$A$7:$A$545,$A38)+SUMIFS('2217 Teachers Certs Clearing'!J$7:J$518,'2217 Teachers Certs Clearing'!$B$7:$B$518,$B38,'2217 Teachers Certs Clearing'!$A$7:$A$518,$A38)+SUMIFS('Blank Template'!J$7:J$520,'Blank Template'!$B$7:$B$520,$B38,'Blank Template'!$A$7:$A$520,$A38)</f>
        <v>9699.75</v>
      </c>
      <c r="K38" s="58">
        <f>SUMIFS('9397 BOEE'!K$7:K$545,'9397 BOEE'!$B$7:$B$545,$B38,'9397 BOEE'!$A$7:$A$545,$A38)+SUMIFS('2217 Teachers Certs Clearing'!K$7:K$518,'2217 Teachers Certs Clearing'!$B$7:$B$518,$B38,'2217 Teachers Certs Clearing'!$A$7:$A$518,$A38)+SUMIFS('Blank Template'!K$7:K$520,'Blank Template'!$B$7:$B$520,$B38,'Blank Template'!$A$7:$A$520,$A38)</f>
        <v>38097.040000000001</v>
      </c>
      <c r="L38" s="58">
        <f>SUMIFS('9397 BOEE'!L$7:L$545,'9397 BOEE'!$B$7:$B$545,$B38,'9397 BOEE'!$A$7:$A$545,$A38)+SUMIFS('2217 Teachers Certs Clearing'!L$7:L$518,'2217 Teachers Certs Clearing'!$B$7:$B$518,$B38,'2217 Teachers Certs Clearing'!$A$7:$A$518,$A38)+SUMIFS('Blank Template'!L$7:L$520,'Blank Template'!$B$7:$B$520,$B38,'Blank Template'!$A$7:$A$520,$A38)</f>
        <v>14210.28</v>
      </c>
      <c r="M38" s="58" t="e">
        <f>SUMIFS('9397 BOEE'!M$7:M$546,'9397 BOEE'!$B$7:$B$545,$B38,'9397 BOEE'!$A$7:$A$545,$A38)+SUMIFS('2217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BOEE'!N$7:N$546,'9397 BOEE'!$B$7:$B$545,$B38,'9397 BOEE'!$A$7:$A$545,$A38)+SUMIFS('2217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BOEE'!O$7:O$546,'9397 BOEE'!$B$7:$B$545,$B38,'9397 BOEE'!$A$7:$A$545,$A38)+SUMIFS('2217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BOEE'!P$7:P$545,'9397 BOEE'!$B$7:$B$545,$B38,'9397 BOEE'!$A$7:$A$545,$A38)+SUMIFS('2217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BOEE'!Q$7:Q$545,'9397 BOEE'!$B$7:$B$545,$B38,'9397 BOEE'!$A$7:$A$545,$A38)+SUMIFS('2217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BOEE'!R$7:R$545,'9397 BOEE'!$B$7:$B$545,$B38,'9397 BOEE'!$A$7:$A$545,$A38)+SUMIFS('2217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BOEE'!S$7:S$545,'9397 BOEE'!$B$7:$B$545,$B38,'9397 BOEE'!$A$7:$A$545,$A38)+SUMIFS('2217 Teachers Certs Clearing'!S$7:S$518,'2217 Teachers Certs Clearing'!$B$7:$B$518,$B38,'2217 Teachers Certs Clearing'!$A$7:$A$518,$A38)+SUMIFS('Blank Template'!S$7:S$520,'Blank Template'!$B$7:$B$520,$B38,'Blank Template'!$A$7:$A$520,$A38)</f>
        <v>305214.62000000005</v>
      </c>
      <c r="T38" s="58" t="e">
        <f t="shared" si="8"/>
        <v>#VALUE!</v>
      </c>
      <c r="U38" s="58">
        <f>SUMIFS('9397 BOEE'!U$7:U$545,'9397 BOEE'!$B$7:$B$545,$B38,'9397 BOEE'!$A$7:$A$545,$A38)+SUMIFS('2217 Teachers Certs Clearing'!U$7:U$518,'2217 Teachers Certs Clearing'!$B$7:$B$518,$B38,'2217 Teachers Certs Clearing'!$A$7:$A$518,$A38)+SUMIFS('Blank Template'!U$7:U$520,'Blank Template'!$B$7:$B$520,$B38,'Blank Template'!$A$7:$A$520,$A38)</f>
        <v>410621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BOEE'!D$7:D$545,'9397 BOEE'!$B$7:$B$545,$B39,'9397 BOEE'!$A$7:$A$545,$A39)+SUMIFS('2217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BOEE'!E$7:E$545,'9397 BOEE'!$B$7:$B$545,$B39,'9397 BOEE'!$A$7:$A$545,$A39)+SUMIFS('2217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BOEE'!F$7:F$545,'9397 BOEE'!$B$7:$B$545,$B39,'9397 BOEE'!$A$7:$A$545,$A39)+SUMIFS('2217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BOEE'!G$7:G$545,'9397 BOEE'!$B$7:$B$545,$B39,'9397 BOEE'!$A$7:$A$545,$A39)+SUMIFS('2217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BOEE'!H$7:H$545,'9397 BOEE'!$B$7:$B$545,$B39,'9397 BOEE'!$A$7:$A$545,$A39)+SUMIFS('2217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BOEE'!I$7:I$545,'9397 BOEE'!$B$7:$B$545,$B39,'9397 BOEE'!$A$7:$A$545,$A39)+SUMIFS('2217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BOEE'!J$7:J$545,'9397 BOEE'!$B$7:$B$545,$B39,'9397 BOEE'!$A$7:$A$545,$A39)+SUMIFS('2217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BOEE'!K$7:K$545,'9397 BOEE'!$B$7:$B$545,$B39,'9397 BOEE'!$A$7:$A$545,$A39)+SUMIFS('2217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BOEE'!L$7:L$545,'9397 BOEE'!$B$7:$B$545,$B39,'9397 BOEE'!$A$7:$A$545,$A39)+SUMIFS('2217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BOEE'!M$7:M$546,'9397 BOEE'!$B$7:$B$545,$B39,'9397 BOEE'!$A$7:$A$545,$A39)+SUMIFS('2217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BOEE'!N$7:N$546,'9397 BOEE'!$B$7:$B$545,$B39,'9397 BOEE'!$A$7:$A$545,$A39)+SUMIFS('2217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BOEE'!O$7:O$546,'9397 BOEE'!$B$7:$B$545,$B39,'9397 BOEE'!$A$7:$A$545,$A39)+SUMIFS('2217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BOEE'!P$7:P$545,'9397 BOEE'!$B$7:$B$545,$B39,'9397 BOEE'!$A$7:$A$545,$A39)+SUMIFS('2217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BOEE'!Q$7:Q$545,'9397 BOEE'!$B$7:$B$545,$B39,'9397 BOEE'!$A$7:$A$545,$A39)+SUMIFS('2217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BOEE'!R$7:R$545,'9397 BOEE'!$B$7:$B$545,$B39,'9397 BOEE'!$A$7:$A$545,$A39)+SUMIFS('2217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BOEE'!S$7:S$545,'9397 BOEE'!$B$7:$B$545,$B39,'9397 BOEE'!$A$7:$A$545,$A39)+SUMIFS('2217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BOEE'!U$7:U$545,'9397 BOEE'!$B$7:$B$545,$B39,'9397 BOEE'!$A$7:$A$545,$A39)+SUMIFS('2217 Teachers Certs Clearing'!U$7:U$518,'2217 Teachers Certs Clearing'!$B$7:$B$518,$B39,'2217 Teachers Certs Clearing'!$A$7:$A$518,$A39)+SUMIFS('Blank Template'!U$7:U$520,'Blank Template'!$B$7:$B$520,$B39,'Blank Template'!$A$7:$A$520,$A39)</f>
        <v>70000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BOEE'!D$7:D$545,'9397 BOEE'!$B$7:$B$545,$B40,'9397 BOEE'!$A$7:$A$545,$A40)+SUMIFS('2217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BOEE'!E$7:E$545,'9397 BOEE'!$B$7:$B$545,$B40,'9397 BOEE'!$A$7:$A$545,$A40)+SUMIFS('2217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BOEE'!F$7:F$545,'9397 BOEE'!$B$7:$B$545,$B40,'9397 BOEE'!$A$7:$A$545,$A40)+SUMIFS('2217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BOEE'!G$7:G$545,'9397 BOEE'!$B$7:$B$545,$B40,'9397 BOEE'!$A$7:$A$545,$A40)+SUMIFS('2217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BOEE'!H$7:H$545,'9397 BOEE'!$B$7:$B$545,$B40,'9397 BOEE'!$A$7:$A$545,$A40)+SUMIFS('2217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BOEE'!I$7:I$545,'9397 BOEE'!$B$7:$B$545,$B40,'9397 BOEE'!$A$7:$A$545,$A40)+SUMIFS('2217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BOEE'!J$7:J$545,'9397 BOEE'!$B$7:$B$545,$B40,'9397 BOEE'!$A$7:$A$545,$A40)+SUMIFS('2217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BOEE'!K$7:K$545,'9397 BOEE'!$B$7:$B$545,$B40,'9397 BOEE'!$A$7:$A$545,$A40)+SUMIFS('2217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BOEE'!L$7:L$545,'9397 BOEE'!$B$7:$B$545,$B40,'9397 BOEE'!$A$7:$A$545,$A40)+SUMIFS('2217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BOEE'!M$7:M$546,'9397 BOEE'!$B$7:$B$545,$B40,'9397 BOEE'!$A$7:$A$545,$A40)+SUMIFS('2217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BOEE'!N$7:N$546,'9397 BOEE'!$B$7:$B$545,$B40,'9397 BOEE'!$A$7:$A$545,$A40)+SUMIFS('2217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BOEE'!O$7:O$546,'9397 BOEE'!$B$7:$B$545,$B40,'9397 BOEE'!$A$7:$A$545,$A40)+SUMIFS('2217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BOEE'!P$7:P$545,'9397 BOEE'!$B$7:$B$545,$B40,'9397 BOEE'!$A$7:$A$545,$A40)+SUMIFS('2217 Teachers Certs Clearing'!P$7:P$518,'2217 Teachers Certs Clearing'!$B$7:$B$518,$B40,'2217 Teachers Certs Clearing'!$A$7:$A$518,$A40)+SUMIFS('Blank Template'!P$7:P$520,'Blank Template'!$B$7:$B$520,$B40,'Blank Template'!$A$7:$A$520,$A40)</f>
        <v>4833</v>
      </c>
      <c r="Q40" s="58">
        <f>SUMIFS('9397 BOEE'!Q$7:Q$545,'9397 BOEE'!$B$7:$B$545,$B40,'9397 BOEE'!$A$7:$A$545,$A40)+SUMIFS('2217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BOEE'!R$7:R$545,'9397 BOEE'!$B$7:$B$545,$B40,'9397 BOEE'!$A$7:$A$545,$A40)+SUMIFS('2217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BOEE'!S$7:S$545,'9397 BOEE'!$B$7:$B$545,$B40,'9397 BOEE'!$A$7:$A$545,$A40)+SUMIFS('2217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BOEE'!U$7:U$545,'9397 BOEE'!$B$7:$B$545,$B40,'9397 BOEE'!$A$7:$A$545,$A40)+SUMIFS('2217 Teachers Certs Clearing'!U$7:U$518,'2217 Teachers Certs Clearing'!$B$7:$B$518,$B40,'2217 Teachers Certs Clearing'!$A$7:$A$518,$A40)+SUMIFS('Blank Template'!U$7:U$520,'Blank Template'!$B$7:$B$520,$B40,'Blank Template'!$A$7:$A$520,$A40)</f>
        <v>55000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BOEE'!D$7:D$545,'9397 BOEE'!$B$7:$B$545,$B41,'9397 BOEE'!$A$7:$A$545,$A41)+SUMIFS('2217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BOEE'!E$7:E$545,'9397 BOEE'!$B$7:$B$545,$B41,'9397 BOEE'!$A$7:$A$545,$A41)+SUMIFS('2217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BOEE'!F$7:F$545,'9397 BOEE'!$B$7:$B$545,$B41,'9397 BOEE'!$A$7:$A$545,$A41)+SUMIFS('2217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BOEE'!G$7:G$545,'9397 BOEE'!$B$7:$B$545,$B41,'9397 BOEE'!$A$7:$A$545,$A41)+SUMIFS('2217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BOEE'!H$7:H$545,'9397 BOEE'!$B$7:$B$545,$B41,'9397 BOEE'!$A$7:$A$545,$A41)+SUMIFS('2217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BOEE'!I$7:I$545,'9397 BOEE'!$B$7:$B$545,$B41,'9397 BOEE'!$A$7:$A$545,$A41)+SUMIFS('2217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BOEE'!J$7:J$545,'9397 BOEE'!$B$7:$B$545,$B41,'9397 BOEE'!$A$7:$A$545,$A41)+SUMIFS('2217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BOEE'!K$7:K$545,'9397 BOEE'!$B$7:$B$545,$B41,'9397 BOEE'!$A$7:$A$545,$A41)+SUMIFS('2217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BOEE'!L$7:L$545,'9397 BOEE'!$B$7:$B$545,$B41,'9397 BOEE'!$A$7:$A$545,$A41)+SUMIFS('2217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BOEE'!M$7:M$546,'9397 BOEE'!$B$7:$B$545,$B41,'9397 BOEE'!$A$7:$A$545,$A41)+SUMIFS('2217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BOEE'!N$7:N$546,'9397 BOEE'!$B$7:$B$545,$B41,'9397 BOEE'!$A$7:$A$545,$A41)+SUMIFS('2217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BOEE'!O$7:O$546,'9397 BOEE'!$B$7:$B$545,$B41,'9397 BOEE'!$A$7:$A$545,$A41)+SUMIFS('2217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BOEE'!P$7:P$545,'9397 BOEE'!$B$7:$B$545,$B41,'9397 BOEE'!$A$7:$A$545,$A41)+SUMIFS('2217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BOEE'!Q$7:Q$545,'9397 BOEE'!$B$7:$B$545,$B41,'9397 BOEE'!$A$7:$A$545,$A41)+SUMIFS('2217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BOEE'!R$7:R$545,'9397 BOEE'!$B$7:$B$545,$B41,'9397 BOEE'!$A$7:$A$545,$A41)+SUMIFS('2217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BOEE'!S$7:S$545,'9397 BOEE'!$B$7:$B$545,$B41,'9397 BOEE'!$A$7:$A$545,$A41)+SUMIFS('2217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BOEE'!U$7:U$545,'9397 BOEE'!$B$7:$B$545,$B41,'9397 BOEE'!$A$7:$A$545,$A41)+SUMIFS('2217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BOEE'!D$7:D$545,'9397 BOEE'!$B$7:$B$545,$B42,'9397 BOEE'!$A$7:$A$545,$A42)+SUMIFS('2217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BOEE'!E$7:E$545,'9397 BOEE'!$B$7:$B$545,$B42,'9397 BOEE'!$A$7:$A$545,$A42)+SUMIFS('2217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BOEE'!F$7:F$545,'9397 BOEE'!$B$7:$B$545,$B42,'9397 BOEE'!$A$7:$A$545,$A42)+SUMIFS('2217 Teachers Certs Clearing'!F$7:F$518,'2217 Teachers Certs Clearing'!$B$7:$B$518,$B42,'2217 Teachers Certs Clearing'!$A$7:$A$518,$A42)+SUMIFS('Blank Template'!F$7:F$520,'Blank Template'!$B$7:$B$520,$B42,'Blank Template'!$A$7:$A$520,$A42)</f>
        <v>27785</v>
      </c>
      <c r="G42" s="58">
        <f>SUMIFS('9397 BOEE'!G$7:G$545,'9397 BOEE'!$B$7:$B$545,$B42,'9397 BOEE'!$A$7:$A$545,$A42)+SUMIFS('2217 Teachers Certs Clearing'!G$7:G$518,'2217 Teachers Certs Clearing'!$B$7:$B$518,$B42,'2217 Teachers Certs Clearing'!$A$7:$A$518,$A42)+SUMIFS('Blank Template'!G$7:G$520,'Blank Template'!$B$7:$B$520,$B42,'Blank Template'!$A$7:$A$520,$A42)</f>
        <v>10785</v>
      </c>
      <c r="H42" s="58">
        <f>SUMIFS('9397 BOEE'!H$7:H$545,'9397 BOEE'!$B$7:$B$545,$B42,'9397 BOEE'!$A$7:$A$545,$A42)+SUMIFS('2217 Teachers Certs Clearing'!H$7:H$518,'2217 Teachers Certs Clearing'!$B$7:$B$518,$B42,'2217 Teachers Certs Clearing'!$A$7:$A$518,$A42)+SUMIFS('Blank Template'!H$7:H$520,'Blank Template'!$B$7:$B$520,$B42,'Blank Template'!$A$7:$A$520,$A42)</f>
        <v>61652</v>
      </c>
      <c r="I42" s="58">
        <f>SUMIFS('9397 BOEE'!I$7:I$545,'9397 BOEE'!$B$7:$B$545,$B42,'9397 BOEE'!$A$7:$A$545,$A42)+SUMIFS('2217 Teachers Certs Clearing'!I$7:I$518,'2217 Teachers Certs Clearing'!$B$7:$B$518,$B42,'2217 Teachers Certs Clearing'!$A$7:$A$518,$A42)+SUMIFS('Blank Template'!I$7:I$520,'Blank Template'!$B$7:$B$520,$B42,'Blank Template'!$A$7:$A$520,$A42)</f>
        <v>70809.62</v>
      </c>
      <c r="J42" s="58">
        <f>SUMIFS('9397 BOEE'!J$7:J$545,'9397 BOEE'!$B$7:$B$545,$B42,'9397 BOEE'!$A$7:$A$545,$A42)+SUMIFS('2217 Teachers Certs Clearing'!J$7:J$518,'2217 Teachers Certs Clearing'!$B$7:$B$518,$B42,'2217 Teachers Certs Clearing'!$A$7:$A$518,$A42)+SUMIFS('Blank Template'!J$7:J$520,'Blank Template'!$B$7:$B$520,$B42,'Blank Template'!$A$7:$A$520,$A42)</f>
        <v>18179.52</v>
      </c>
      <c r="K42" s="58">
        <f>SUMIFS('9397 BOEE'!K$7:K$545,'9397 BOEE'!$B$7:$B$545,$B42,'9397 BOEE'!$A$7:$A$545,$A42)+SUMIFS('2217 Teachers Certs Clearing'!K$7:K$518,'2217 Teachers Certs Clearing'!$B$7:$B$518,$B42,'2217 Teachers Certs Clearing'!$A$7:$A$518,$A42)+SUMIFS('Blank Template'!K$7:K$520,'Blank Template'!$B$7:$B$520,$B42,'Blank Template'!$A$7:$A$520,$A42)</f>
        <v>50100.75</v>
      </c>
      <c r="L42" s="58">
        <f>SUMIFS('9397 BOEE'!L$7:L$545,'9397 BOEE'!$B$7:$B$545,$B42,'9397 BOEE'!$A$7:$A$545,$A42)+SUMIFS('2217 Teachers Certs Clearing'!L$7:L$518,'2217 Teachers Certs Clearing'!$B$7:$B$518,$B42,'2217 Teachers Certs Clearing'!$A$7:$A$518,$A42)+SUMIFS('Blank Template'!L$7:L$520,'Blank Template'!$B$7:$B$520,$B42,'Blank Template'!$A$7:$A$520,$A42)</f>
        <v>18216.189999999999</v>
      </c>
      <c r="M42" s="58" t="e">
        <f>SUMIFS('9397 BOEE'!M$7:M$546,'9397 BOEE'!$B$7:$B$545,$B42,'9397 BOEE'!$A$7:$A$545,$A42)+SUMIFS('2217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BOEE'!N$7:N$546,'9397 BOEE'!$B$7:$B$545,$B42,'9397 BOEE'!$A$7:$A$545,$A42)+SUMIFS('2217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BOEE'!O$7:O$546,'9397 BOEE'!$B$7:$B$545,$B42,'9397 BOEE'!$A$7:$A$545,$A42)+SUMIFS('2217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BOEE'!P$7:P$545,'9397 BOEE'!$B$7:$B$545,$B42,'9397 BOEE'!$A$7:$A$545,$A42)+SUMIFS('2217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BOEE'!Q$7:Q$545,'9397 BOEE'!$B$7:$B$545,$B42,'9397 BOEE'!$A$7:$A$545,$A42)+SUMIFS('2217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BOEE'!R$7:R$545,'9397 BOEE'!$B$7:$B$545,$B42,'9397 BOEE'!$A$7:$A$545,$A42)+SUMIFS('2217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BOEE'!S$7:S$545,'9397 BOEE'!$B$7:$B$545,$B42,'9397 BOEE'!$A$7:$A$545,$A42)+SUMIFS('2217 Teachers Certs Clearing'!S$7:S$518,'2217 Teachers Certs Clearing'!$B$7:$B$518,$B42,'2217 Teachers Certs Clearing'!$A$7:$A$518,$A42)+SUMIFS('Blank Template'!S$7:S$520,'Blank Template'!$B$7:$B$520,$B42,'Blank Template'!$A$7:$A$520,$A42)</f>
        <v>257528.08</v>
      </c>
      <c r="T42" s="58" t="e">
        <f t="shared" si="8"/>
        <v>#VALUE!</v>
      </c>
      <c r="U42" s="58">
        <f>SUMIFS('9397 BOEE'!U$7:U$545,'9397 BOEE'!$B$7:$B$545,$B42,'9397 BOEE'!$A$7:$A$545,$A42)+SUMIFS('2217 Teachers Certs Clearing'!U$7:U$518,'2217 Teachers Certs Clearing'!$B$7:$B$518,$B42,'2217 Teachers Certs Clearing'!$A$7:$A$518,$A42)+SUMIFS('Blank Template'!U$7:U$520,'Blank Template'!$B$7:$B$520,$B42,'Blank Template'!$A$7:$A$520,$A42)</f>
        <v>324259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BOEE'!D$7:D$545,'9397 BOEE'!$B$7:$B$545,$B43,'9397 BOEE'!$A$7:$A$545,$A43)+SUMIFS('2217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BOEE'!E$7:E$545,'9397 BOEE'!$B$7:$B$545,$B43,'9397 BOEE'!$A$7:$A$545,$A43)+SUMIFS('2217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BOEE'!F$7:F$545,'9397 BOEE'!$B$7:$B$545,$B43,'9397 BOEE'!$A$7:$A$545,$A43)+SUMIFS('2217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BOEE'!G$7:G$545,'9397 BOEE'!$B$7:$B$545,$B43,'9397 BOEE'!$A$7:$A$545,$A43)+SUMIFS('2217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BOEE'!H$7:H$545,'9397 BOEE'!$B$7:$B$545,$B43,'9397 BOEE'!$A$7:$A$545,$A43)+SUMIFS('2217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BOEE'!I$7:I$545,'9397 BOEE'!$B$7:$B$545,$B43,'9397 BOEE'!$A$7:$A$545,$A43)+SUMIFS('2217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BOEE'!J$7:J$545,'9397 BOEE'!$B$7:$B$545,$B43,'9397 BOEE'!$A$7:$A$545,$A43)+SUMIFS('2217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BOEE'!K$7:K$545,'9397 BOEE'!$B$7:$B$545,$B43,'9397 BOEE'!$A$7:$A$545,$A43)+SUMIFS('2217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BOEE'!L$7:L$545,'9397 BOEE'!$B$7:$B$545,$B43,'9397 BOEE'!$A$7:$A$545,$A43)+SUMIFS('2217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BOEE'!M$7:M$546,'9397 BOEE'!$B$7:$B$545,$B43,'9397 BOEE'!$A$7:$A$545,$A43)+SUMIFS('2217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BOEE'!N$7:N$546,'9397 BOEE'!$B$7:$B$545,$B43,'9397 BOEE'!$A$7:$A$545,$A43)+SUMIFS('2217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BOEE'!O$7:O$546,'9397 BOEE'!$B$7:$B$545,$B43,'9397 BOEE'!$A$7:$A$545,$A43)+SUMIFS('2217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BOEE'!P$7:P$545,'9397 BOEE'!$B$7:$B$545,$B43,'9397 BOEE'!$A$7:$A$545,$A43)+SUMIFS('2217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BOEE'!Q$7:Q$545,'9397 BOEE'!$B$7:$B$545,$B43,'9397 BOEE'!$A$7:$A$545,$A43)+SUMIFS('2217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BOEE'!R$7:R$545,'9397 BOEE'!$B$7:$B$545,$B43,'9397 BOEE'!$A$7:$A$545,$A43)+SUMIFS('2217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BOEE'!S$7:S$545,'9397 BOEE'!$B$7:$B$545,$B43,'9397 BOEE'!$A$7:$A$545,$A43)+SUMIFS('2217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BOEE'!U$7:U$545,'9397 BOEE'!$B$7:$B$545,$B43,'9397 BOEE'!$A$7:$A$545,$A43)+SUMIFS('2217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BOEE'!D$7:D$545,'9397 BOEE'!$B$7:$B$545,$B44,'9397 BOEE'!$A$7:$A$545,$A44)+SUMIFS('2217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BOEE'!E$7:E$545,'9397 BOEE'!$B$7:$B$545,$B44,'9397 BOEE'!$A$7:$A$545,$A44)+SUMIFS('2217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BOEE'!F$7:F$545,'9397 BOEE'!$B$7:$B$545,$B44,'9397 BOEE'!$A$7:$A$545,$A44)+SUMIFS('2217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BOEE'!G$7:G$545,'9397 BOEE'!$B$7:$B$545,$B44,'9397 BOEE'!$A$7:$A$545,$A44)+SUMIFS('2217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BOEE'!H$7:H$545,'9397 BOEE'!$B$7:$B$545,$B44,'9397 BOEE'!$A$7:$A$545,$A44)+SUMIFS('2217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BOEE'!I$7:I$545,'9397 BOEE'!$B$7:$B$545,$B44,'9397 BOEE'!$A$7:$A$545,$A44)+SUMIFS('2217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BOEE'!J$7:J$545,'9397 BOEE'!$B$7:$B$545,$B44,'9397 BOEE'!$A$7:$A$545,$A44)+SUMIFS('2217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BOEE'!K$7:K$545,'9397 BOEE'!$B$7:$B$545,$B44,'9397 BOEE'!$A$7:$A$545,$A44)+SUMIFS('2217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BOEE'!L$7:L$545,'9397 BOEE'!$B$7:$B$545,$B44,'9397 BOEE'!$A$7:$A$545,$A44)+SUMIFS('2217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BOEE'!M$7:M$546,'9397 BOEE'!$B$7:$B$545,$B44,'9397 BOEE'!$A$7:$A$545,$A44)+SUMIFS('2217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BOEE'!N$7:N$546,'9397 BOEE'!$B$7:$B$545,$B44,'9397 BOEE'!$A$7:$A$545,$A44)+SUMIFS('2217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BOEE'!O$7:O$546,'9397 BOEE'!$B$7:$B$545,$B44,'9397 BOEE'!$A$7:$A$545,$A44)+SUMIFS('2217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BOEE'!P$7:P$545,'9397 BOEE'!$B$7:$B$545,$B44,'9397 BOEE'!$A$7:$A$545,$A44)+SUMIFS('2217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BOEE'!Q$7:Q$545,'9397 BOEE'!$B$7:$B$545,$B44,'9397 BOEE'!$A$7:$A$545,$A44)+SUMIFS('2217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BOEE'!R$7:R$545,'9397 BOEE'!$B$7:$B$545,$B44,'9397 BOEE'!$A$7:$A$545,$A44)+SUMIFS('2217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BOEE'!S$7:S$545,'9397 BOEE'!$B$7:$B$545,$B44,'9397 BOEE'!$A$7:$A$545,$A44)+SUMIFS('2217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BOEE'!U$7:U$545,'9397 BOEE'!$B$7:$B$545,$B44,'9397 BOEE'!$A$7:$A$545,$A44)+SUMIFS('2217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BOEE'!D$7:D$545,'9397 BOEE'!$B$7:$B$545,$B45,'9397 BOEE'!$A$7:$A$545,$A45)+SUMIFS('2217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BOEE'!E$7:E$545,'9397 BOEE'!$B$7:$B$545,$B45,'9397 BOEE'!$A$7:$A$545,$A45)+SUMIFS('2217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BOEE'!F$7:F$545,'9397 BOEE'!$B$7:$B$545,$B45,'9397 BOEE'!$A$7:$A$545,$A45)+SUMIFS('2217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BOEE'!G$7:G$545,'9397 BOEE'!$B$7:$B$545,$B45,'9397 BOEE'!$A$7:$A$545,$A45)+SUMIFS('2217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BOEE'!H$7:H$545,'9397 BOEE'!$B$7:$B$545,$B45,'9397 BOEE'!$A$7:$A$545,$A45)+SUMIFS('2217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BOEE'!I$7:I$545,'9397 BOEE'!$B$7:$B$545,$B45,'9397 BOEE'!$A$7:$A$545,$A45)+SUMIFS('2217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BOEE'!J$7:J$545,'9397 BOEE'!$B$7:$B$545,$B45,'9397 BOEE'!$A$7:$A$545,$A45)+SUMIFS('2217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BOEE'!K$7:K$545,'9397 BOEE'!$B$7:$B$545,$B45,'9397 BOEE'!$A$7:$A$545,$A45)+SUMIFS('2217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BOEE'!L$7:L$545,'9397 BOEE'!$B$7:$B$545,$B45,'9397 BOEE'!$A$7:$A$545,$A45)+SUMIFS('2217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BOEE'!M$7:M$546,'9397 BOEE'!$B$7:$B$545,$B45,'9397 BOEE'!$A$7:$A$545,$A45)+SUMIFS('2217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BOEE'!N$7:N$546,'9397 BOEE'!$B$7:$B$545,$B45,'9397 BOEE'!$A$7:$A$545,$A45)+SUMIFS('2217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BOEE'!O$7:O$546,'9397 BOEE'!$B$7:$B$545,$B45,'9397 BOEE'!$A$7:$A$545,$A45)+SUMIFS('2217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BOEE'!P$7:P$545,'9397 BOEE'!$B$7:$B$545,$B45,'9397 BOEE'!$A$7:$A$545,$A45)+SUMIFS('2217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BOEE'!Q$7:Q$545,'9397 BOEE'!$B$7:$B$545,$B45,'9397 BOEE'!$A$7:$A$545,$A45)+SUMIFS('2217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BOEE'!R$7:R$545,'9397 BOEE'!$B$7:$B$545,$B45,'9397 BOEE'!$A$7:$A$545,$A45)+SUMIFS('2217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BOEE'!S$7:S$545,'9397 BOEE'!$B$7:$B$545,$B45,'9397 BOEE'!$A$7:$A$545,$A45)+SUMIFS('2217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BOEE'!U$7:U$545,'9397 BOEE'!$B$7:$B$545,$B45,'9397 BOEE'!$A$7:$A$545,$A45)+SUMIFS('2217 Teachers Certs Clearing'!U$7:U$518,'2217 Teachers Certs Clearing'!$B$7:$B$518,$B45,'2217 Teachers Certs Clearing'!$A$7:$A$518,$A45)+SUMIFS('Blank Template'!U$7:U$520,'Blank Template'!$B$7:$B$520,$B45,'Blank Template'!$A$7:$A$520,$A45)</f>
        <v>189</v>
      </c>
      <c r="V45" s="71">
        <f t="shared" si="9"/>
        <v>0</v>
      </c>
      <c r="W45" s="71" t="e">
        <f t="shared" si="10"/>
        <v>#VALUE!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BOEE'!D$7:D$545,'9397 BOEE'!$B$7:$B$545,$B46,'9397 BOEE'!$A$7:$A$545,$A46)+SUMIFS('2217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BOEE'!E$7:E$545,'9397 BOEE'!$B$7:$B$545,$B46,'9397 BOEE'!$A$7:$A$545,$A46)+SUMIFS('2217 Teachers Certs Clearing'!E$7:E$518,'2217 Teachers Certs Clearing'!$B$7:$B$518,$B46,'2217 Teachers Certs Clearing'!$A$7:$A$518,$A46)+SUMIFS('Blank Template'!E$7:E$520,'Blank Template'!$B$7:$B$520,$B46,'Blank Template'!$A$7:$A$520,$A46)</f>
        <v>44.09</v>
      </c>
      <c r="F46" s="58">
        <f>SUMIFS('9397 BOEE'!F$7:F$545,'9397 BOEE'!$B$7:$B$545,$B46,'9397 BOEE'!$A$7:$A$545,$A46)+SUMIFS('2217 Teachers Certs Clearing'!F$7:F$518,'2217 Teachers Certs Clearing'!$B$7:$B$518,$B46,'2217 Teachers Certs Clearing'!$A$7:$A$518,$A46)+SUMIFS('Blank Template'!F$7:F$520,'Blank Template'!$B$7:$B$520,$B46,'Blank Template'!$A$7:$A$520,$A46)</f>
        <v>0</v>
      </c>
      <c r="G46" s="58">
        <f>SUMIFS('9397 BOEE'!G$7:G$545,'9397 BOEE'!$B$7:$B$545,$B46,'9397 BOEE'!$A$7:$A$545,$A46)+SUMIFS('2217 Teachers Certs Clearing'!G$7:G$518,'2217 Teachers Certs Clearing'!$B$7:$B$518,$B46,'2217 Teachers Certs Clearing'!$A$7:$A$518,$A46)+SUMIFS('Blank Template'!G$7:G$520,'Blank Template'!$B$7:$B$520,$B46,'Blank Template'!$A$7:$A$520,$A46)</f>
        <v>0</v>
      </c>
      <c r="H46" s="58">
        <f>SUMIFS('9397 BOEE'!H$7:H$545,'9397 BOEE'!$B$7:$B$545,$B46,'9397 BOEE'!$A$7:$A$545,$A46)+SUMIFS('2217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BOEE'!I$7:I$545,'9397 BOEE'!$B$7:$B$545,$B46,'9397 BOEE'!$A$7:$A$545,$A46)+SUMIFS('2217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BOEE'!J$7:J$545,'9397 BOEE'!$B$7:$B$545,$B46,'9397 BOEE'!$A$7:$A$545,$A46)+SUMIFS('2217 Teachers Certs Clearing'!J$7:J$518,'2217 Teachers Certs Clearing'!$B$7:$B$518,$B46,'2217 Teachers Certs Clearing'!$A$7:$A$518,$A46)+SUMIFS('Blank Template'!J$7:J$520,'Blank Template'!$B$7:$B$520,$B46,'Blank Template'!$A$7:$A$520,$A46)</f>
        <v>0</v>
      </c>
      <c r="K46" s="58">
        <f>SUMIFS('9397 BOEE'!K$7:K$545,'9397 BOEE'!$B$7:$B$545,$B46,'9397 BOEE'!$A$7:$A$545,$A46)+SUMIFS('2217 Teachers Certs Clearing'!K$7:K$518,'2217 Teachers Certs Clearing'!$B$7:$B$518,$B46,'2217 Teachers Certs Clearing'!$A$7:$A$518,$A46)+SUMIFS('Blank Template'!K$7:K$520,'Blank Template'!$B$7:$B$520,$B46,'Blank Template'!$A$7:$A$520,$A46)</f>
        <v>216.97</v>
      </c>
      <c r="L46" s="58">
        <f>SUMIFS('9397 BOEE'!L$7:L$545,'9397 BOEE'!$B$7:$B$545,$B46,'9397 BOEE'!$A$7:$A$545,$A46)+SUMIFS('2217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BOEE'!M$7:M$546,'9397 BOEE'!$B$7:$B$545,$B46,'9397 BOEE'!$A$7:$A$545,$A46)+SUMIFS('2217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BOEE'!N$7:N$546,'9397 BOEE'!$B$7:$B$545,$B46,'9397 BOEE'!$A$7:$A$545,$A46)+SUMIFS('2217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BOEE'!O$7:O$546,'9397 BOEE'!$B$7:$B$545,$B46,'9397 BOEE'!$A$7:$A$545,$A46)+SUMIFS('2217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BOEE'!P$7:P$545,'9397 BOEE'!$B$7:$B$545,$B46,'9397 BOEE'!$A$7:$A$545,$A46)+SUMIFS('2217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BOEE'!Q$7:Q$545,'9397 BOEE'!$B$7:$B$545,$B46,'9397 BOEE'!$A$7:$A$545,$A46)+SUMIFS('2217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BOEE'!R$7:R$545,'9397 BOEE'!$B$7:$B$545,$B46,'9397 BOEE'!$A$7:$A$545,$A46)+SUMIFS('2217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BOEE'!S$7:S$545,'9397 BOEE'!$B$7:$B$545,$B46,'9397 BOEE'!$A$7:$A$545,$A46)+SUMIFS('2217 Teachers Certs Clearing'!S$7:S$518,'2217 Teachers Certs Clearing'!$B$7:$B$518,$B46,'2217 Teachers Certs Clearing'!$A$7:$A$518,$A46)+SUMIFS('Blank Template'!S$7:S$520,'Blank Template'!$B$7:$B$520,$B46,'Blank Template'!$A$7:$A$520,$A46)</f>
        <v>261.06</v>
      </c>
      <c r="T46" s="58" t="e">
        <f t="shared" si="8"/>
        <v>#VALUE!</v>
      </c>
      <c r="U46" s="58">
        <f>SUMIFS('9397 BOEE'!U$7:U$545,'9397 BOEE'!$B$7:$B$545,$B46,'9397 BOEE'!$A$7:$A$545,$A46)+SUMIFS('2217 Teachers Certs Clearing'!U$7:U$518,'2217 Teachers Certs Clearing'!$B$7:$B$518,$B46,'2217 Teachers Certs Clearing'!$A$7:$A$518,$A46)+SUMIFS('Blank Template'!U$7:U$520,'Blank Template'!$B$7:$B$520,$B46,'Blank Template'!$A$7:$A$520,$A46)</f>
        <v>5000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BOEE'!D$7:D$545,'9397 BOEE'!$B$7:$B$545,$B47,'9397 BOEE'!$A$7:$A$545,$A47)+SUMIFS('2217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BOEE'!E$7:E$545,'9397 BOEE'!$B$7:$B$545,$B47,'9397 BOEE'!$A$7:$A$545,$A47)+SUMIFS('2217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BOEE'!F$7:F$545,'9397 BOEE'!$B$7:$B$545,$B47,'9397 BOEE'!$A$7:$A$545,$A47)+SUMIFS('2217 Teachers Certs Clearing'!F$7:F$518,'2217 Teachers Certs Clearing'!$B$7:$B$518,$B47,'2217 Teachers Certs Clearing'!$A$7:$A$518,$A47)+SUMIFS('Blank Template'!F$7:F$520,'Blank Template'!$B$7:$B$520,$B47,'Blank Template'!$A$7:$A$520,$A47)</f>
        <v>4024.6</v>
      </c>
      <c r="G47" s="58">
        <f>SUMIFS('9397 BOEE'!G$7:G$545,'9397 BOEE'!$B$7:$B$545,$B47,'9397 BOEE'!$A$7:$A$545,$A47)+SUMIFS('2217 Teachers Certs Clearing'!G$7:G$518,'2217 Teachers Certs Clearing'!$B$7:$B$518,$B47,'2217 Teachers Certs Clearing'!$A$7:$A$518,$A47)+SUMIFS('Blank Template'!G$7:G$520,'Blank Template'!$B$7:$B$520,$B47,'Blank Template'!$A$7:$A$520,$A47)</f>
        <v>4607.71</v>
      </c>
      <c r="H47" s="58">
        <f>SUMIFS('9397 BOEE'!H$7:H$545,'9397 BOEE'!$B$7:$B$545,$B47,'9397 BOEE'!$A$7:$A$545,$A47)+SUMIFS('2217 Teachers Certs Clearing'!H$7:H$518,'2217 Teachers Certs Clearing'!$B$7:$B$518,$B47,'2217 Teachers Certs Clearing'!$A$7:$A$518,$A47)+SUMIFS('Blank Template'!H$7:H$520,'Blank Template'!$B$7:$B$520,$B47,'Blank Template'!$A$7:$A$520,$A47)</f>
        <v>2689.46</v>
      </c>
      <c r="I47" s="58">
        <f>SUMIFS('9397 BOEE'!I$7:I$545,'9397 BOEE'!$B$7:$B$545,$B47,'9397 BOEE'!$A$7:$A$545,$A47)+SUMIFS('2217 Teachers Certs Clearing'!I$7:I$518,'2217 Teachers Certs Clearing'!$B$7:$B$518,$B47,'2217 Teachers Certs Clearing'!$A$7:$A$518,$A47)+SUMIFS('Blank Template'!I$7:I$520,'Blank Template'!$B$7:$B$520,$B47,'Blank Template'!$A$7:$A$520,$A47)</f>
        <v>3006.1</v>
      </c>
      <c r="J47" s="58">
        <f>SUMIFS('9397 BOEE'!J$7:J$545,'9397 BOEE'!$B$7:$B$545,$B47,'9397 BOEE'!$A$7:$A$545,$A47)+SUMIFS('2217 Teachers Certs Clearing'!J$7:J$518,'2217 Teachers Certs Clearing'!$B$7:$B$518,$B47,'2217 Teachers Certs Clearing'!$A$7:$A$518,$A47)+SUMIFS('Blank Template'!J$7:J$520,'Blank Template'!$B$7:$B$520,$B47,'Blank Template'!$A$7:$A$520,$A47)</f>
        <v>2267.84</v>
      </c>
      <c r="K47" s="58">
        <f>SUMIFS('9397 BOEE'!K$7:K$545,'9397 BOEE'!$B$7:$B$545,$B47,'9397 BOEE'!$A$7:$A$545,$A47)+SUMIFS('2217 Teachers Certs Clearing'!K$7:K$518,'2217 Teachers Certs Clearing'!$B$7:$B$518,$B47,'2217 Teachers Certs Clearing'!$A$7:$A$518,$A47)+SUMIFS('Blank Template'!K$7:K$520,'Blank Template'!$B$7:$B$520,$B47,'Blank Template'!$A$7:$A$520,$A47)</f>
        <v>2171.61</v>
      </c>
      <c r="L47" s="58">
        <f>SUMIFS('9397 BOEE'!L$7:L$545,'9397 BOEE'!$B$7:$B$545,$B47,'9397 BOEE'!$A$7:$A$545,$A47)+SUMIFS('2217 Teachers Certs Clearing'!L$7:L$518,'2217 Teachers Certs Clearing'!$B$7:$B$518,$B47,'2217 Teachers Certs Clearing'!$A$7:$A$518,$A47)+SUMIFS('Blank Template'!L$7:L$520,'Blank Template'!$B$7:$B$520,$B47,'Blank Template'!$A$7:$A$520,$A47)</f>
        <v>3332.58</v>
      </c>
      <c r="M47" s="58" t="e">
        <f>SUMIFS('9397 BOEE'!M$7:M$546,'9397 BOEE'!$B$7:$B$545,$B47,'9397 BOEE'!$A$7:$A$545,$A47)+SUMIFS('2217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BOEE'!N$7:N$546,'9397 BOEE'!$B$7:$B$545,$B47,'9397 BOEE'!$A$7:$A$545,$A47)+SUMIFS('2217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BOEE'!O$7:O$546,'9397 BOEE'!$B$7:$B$545,$B47,'9397 BOEE'!$A$7:$A$545,$A47)+SUMIFS('2217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BOEE'!P$7:P$545,'9397 BOEE'!$B$7:$B$545,$B47,'9397 BOEE'!$A$7:$A$545,$A47)+SUMIFS('2217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BOEE'!Q$7:Q$545,'9397 BOEE'!$B$7:$B$545,$B47,'9397 BOEE'!$A$7:$A$545,$A47)+SUMIFS('2217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BOEE'!R$7:R$545,'9397 BOEE'!$B$7:$B$545,$B47,'9397 BOEE'!$A$7:$A$545,$A47)+SUMIFS('2217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BOEE'!S$7:S$545,'9397 BOEE'!$B$7:$B$545,$B47,'9397 BOEE'!$A$7:$A$545,$A47)+SUMIFS('2217 Teachers Certs Clearing'!S$7:S$518,'2217 Teachers Certs Clearing'!$B$7:$B$518,$B47,'2217 Teachers Certs Clearing'!$A$7:$A$518,$A47)+SUMIFS('Blank Template'!S$7:S$520,'Blank Template'!$B$7:$B$520,$B47,'Blank Template'!$A$7:$A$520,$A47)</f>
        <v>22099.9</v>
      </c>
      <c r="T47" s="58" t="e">
        <f t="shared" si="8"/>
        <v>#VALUE!</v>
      </c>
      <c r="U47" s="58">
        <f>SUMIFS('9397 BOEE'!U$7:U$545,'9397 BOEE'!$B$7:$B$545,$B47,'9397 BOEE'!$A$7:$A$545,$A47)+SUMIFS('2217 Teachers Certs Clearing'!U$7:U$518,'2217 Teachers Certs Clearing'!$B$7:$B$518,$B47,'2217 Teachers Certs Clearing'!$A$7:$A$518,$A47)+SUMIFS('Blank Template'!U$7:U$520,'Blank Template'!$B$7:$B$520,$B47,'Blank Template'!$A$7:$A$520,$A47)</f>
        <v>30000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BOEE'!D$7:D$545,'9397 BOEE'!$B$7:$B$545,$B48,'9397 BOEE'!$A$7:$A$545,$A48)+SUMIFS('2217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BOEE'!E$7:E$545,'9397 BOEE'!$B$7:$B$545,$B48,'9397 BOEE'!$A$7:$A$545,$A48)+SUMIFS('2217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BOEE'!F$7:F$545,'9397 BOEE'!$B$7:$B$545,$B48,'9397 BOEE'!$A$7:$A$545,$A48)+SUMIFS('2217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BOEE'!G$7:G$545,'9397 BOEE'!$B$7:$B$545,$B48,'9397 BOEE'!$A$7:$A$545,$A48)+SUMIFS('2217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BOEE'!H$7:H$545,'9397 BOEE'!$B$7:$B$545,$B48,'9397 BOEE'!$A$7:$A$545,$A48)+SUMIFS('2217 Teachers Certs Clearing'!H$7:H$518,'2217 Teachers Certs Clearing'!$B$7:$B$518,$B48,'2217 Teachers Certs Clearing'!$A$7:$A$518,$A48)+SUMIFS('Blank Template'!H$7:H$520,'Blank Template'!$B$7:$B$520,$B48,'Blank Template'!$A$7:$A$520,$A48)</f>
        <v>360</v>
      </c>
      <c r="I48" s="58">
        <f>SUMIFS('9397 BOEE'!I$7:I$545,'9397 BOEE'!$B$7:$B$545,$B48,'9397 BOEE'!$A$7:$A$545,$A48)+SUMIFS('2217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BOEE'!J$7:J$545,'9397 BOEE'!$B$7:$B$545,$B48,'9397 BOEE'!$A$7:$A$545,$A48)+SUMIFS('2217 Teachers Certs Clearing'!J$7:J$518,'2217 Teachers Certs Clearing'!$B$7:$B$518,$B48,'2217 Teachers Certs Clearing'!$A$7:$A$518,$A48)+SUMIFS('Blank Template'!J$7:J$520,'Blank Template'!$B$7:$B$520,$B48,'Blank Template'!$A$7:$A$520,$A48)</f>
        <v>85</v>
      </c>
      <c r="K48" s="58">
        <f>SUMIFS('9397 BOEE'!K$7:K$545,'9397 BOEE'!$B$7:$B$545,$B48,'9397 BOEE'!$A$7:$A$545,$A48)+SUMIFS('2217 Teachers Certs Clearing'!K$7:K$518,'2217 Teachers Certs Clearing'!$B$7:$B$518,$B48,'2217 Teachers Certs Clearing'!$A$7:$A$518,$A48)+SUMIFS('Blank Template'!K$7:K$520,'Blank Template'!$B$7:$B$520,$B48,'Blank Template'!$A$7:$A$520,$A48)</f>
        <v>440</v>
      </c>
      <c r="L48" s="58">
        <f>SUMIFS('9397 BOEE'!L$7:L$545,'9397 BOEE'!$B$7:$B$545,$B48,'9397 BOEE'!$A$7:$A$545,$A48)+SUMIFS('2217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BOEE'!M$7:M$546,'9397 BOEE'!$B$7:$B$545,$B48,'9397 BOEE'!$A$7:$A$545,$A48)+SUMIFS('2217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BOEE'!N$7:N$546,'9397 BOEE'!$B$7:$B$545,$B48,'9397 BOEE'!$A$7:$A$545,$A48)+SUMIFS('2217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BOEE'!O$7:O$546,'9397 BOEE'!$B$7:$B$545,$B48,'9397 BOEE'!$A$7:$A$545,$A48)+SUMIFS('2217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BOEE'!P$7:P$545,'9397 BOEE'!$B$7:$B$545,$B48,'9397 BOEE'!$A$7:$A$545,$A48)+SUMIFS('2217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BOEE'!Q$7:Q$545,'9397 BOEE'!$B$7:$B$545,$B48,'9397 BOEE'!$A$7:$A$545,$A48)+SUMIFS('2217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BOEE'!R$7:R$545,'9397 BOEE'!$B$7:$B$545,$B48,'9397 BOEE'!$A$7:$A$545,$A48)+SUMIFS('2217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BOEE'!S$7:S$545,'9397 BOEE'!$B$7:$B$545,$B48,'9397 BOEE'!$A$7:$A$545,$A48)+SUMIFS('2217 Teachers Certs Clearing'!S$7:S$518,'2217 Teachers Certs Clearing'!$B$7:$B$518,$B48,'2217 Teachers Certs Clearing'!$A$7:$A$518,$A48)+SUMIFS('Blank Template'!S$7:S$520,'Blank Template'!$B$7:$B$520,$B48,'Blank Template'!$A$7:$A$520,$A48)</f>
        <v>885</v>
      </c>
      <c r="T48" s="58" t="e">
        <f t="shared" si="8"/>
        <v>#VALUE!</v>
      </c>
      <c r="U48" s="58">
        <f>SUMIFS('9397 BOEE'!U$7:U$545,'9397 BOEE'!$B$7:$B$545,$B48,'9397 BOEE'!$A$7:$A$545,$A48)+SUMIFS('2217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81336.12</v>
      </c>
      <c r="E50" s="101">
        <f t="shared" ref="E50:U50" si="25">SUM(E18:E49)</f>
        <v>126482.04999999999</v>
      </c>
      <c r="F50" s="101">
        <f t="shared" si="25"/>
        <v>250768.78000000003</v>
      </c>
      <c r="G50" s="101">
        <f t="shared" si="25"/>
        <v>134224.19999999998</v>
      </c>
      <c r="H50" s="101">
        <f t="shared" si="25"/>
        <v>427711.9</v>
      </c>
      <c r="I50" s="101">
        <f t="shared" si="25"/>
        <v>229364.75000000003</v>
      </c>
      <c r="J50" s="101">
        <f t="shared" si="25"/>
        <v>178545.67499999999</v>
      </c>
      <c r="K50" s="101">
        <f t="shared" si="25"/>
        <v>234569.4</v>
      </c>
      <c r="L50" s="101">
        <f t="shared" si="25"/>
        <v>246692.63999999998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71236.58</v>
      </c>
      <c r="Q50" s="101">
        <f t="shared" si="25"/>
        <v>0</v>
      </c>
      <c r="R50" s="101">
        <f t="shared" si="25"/>
        <v>0</v>
      </c>
      <c r="S50" s="101">
        <f t="shared" si="25"/>
        <v>1909695.5150000004</v>
      </c>
      <c r="T50" s="101" t="e">
        <f t="shared" si="25"/>
        <v>#VALUE!</v>
      </c>
      <c r="U50" s="101">
        <f t="shared" si="25"/>
        <v>2839945.67</v>
      </c>
      <c r="V50" s="92">
        <f>SUMIF($D$6:$R$6,$X$2,D50:R50)/U50</f>
        <v>2.8640026765019064E-2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136188.13</v>
      </c>
      <c r="E52" s="101">
        <f t="shared" si="26"/>
        <v>105982.20000000001</v>
      </c>
      <c r="F52" s="101">
        <f t="shared" si="26"/>
        <v>-61790.280000000028</v>
      </c>
      <c r="G52" s="101">
        <f t="shared" si="26"/>
        <v>45948.800000000017</v>
      </c>
      <c r="H52" s="101">
        <f t="shared" si="26"/>
        <v>-315538.15000000002</v>
      </c>
      <c r="I52" s="101">
        <f t="shared" si="26"/>
        <v>-87894.250000000029</v>
      </c>
      <c r="J52" s="101">
        <f t="shared" si="26"/>
        <v>-2917.9249999999884</v>
      </c>
      <c r="K52" s="101">
        <f t="shared" si="26"/>
        <v>-71811.149999999994</v>
      </c>
      <c r="L52" s="101">
        <f t="shared" si="26"/>
        <v>-79613.139999999985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-71236.58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236188.13</v>
      </c>
      <c r="E53" s="131">
        <f>D53+E52</f>
        <v>342170.33</v>
      </c>
      <c r="F53" s="130">
        <f t="shared" ref="F53:J53" si="27">E53+F52</f>
        <v>280380.05</v>
      </c>
      <c r="G53" s="130">
        <f t="shared" si="27"/>
        <v>326328.84999999998</v>
      </c>
      <c r="H53" s="130">
        <f t="shared" si="27"/>
        <v>10790.699999999953</v>
      </c>
      <c r="I53" s="130">
        <f t="shared" si="27"/>
        <v>-77103.550000000076</v>
      </c>
      <c r="J53" s="130">
        <f t="shared" si="27"/>
        <v>-80021.475000000064</v>
      </c>
      <c r="K53" s="130">
        <f t="shared" ref="K53" si="28">J53+K52</f>
        <v>-151832.62500000006</v>
      </c>
      <c r="L53" s="130">
        <f t="shared" ref="L53" si="29">K53+L52</f>
        <v>-231445.76500000004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28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353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 t="s">
        <v>324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0.75</v>
      </c>
      <c r="W3" s="48"/>
    </row>
    <row r="4" spans="1:28" s="1" customFormat="1" ht="18" customHeight="1" x14ac:dyDescent="0.2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343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79">
        <v>100000</v>
      </c>
      <c r="E8" s="379">
        <v>929000.07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414">
        <f>SUMIF($D$6:$R$6,$X$2,D8:R8)</f>
        <v>1029000.07</v>
      </c>
      <c r="T8" s="414">
        <f>SUM(D8:R8)</f>
        <v>1029000.07</v>
      </c>
      <c r="U8" s="379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238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-737432</v>
      </c>
      <c r="R9" s="195"/>
      <c r="S9" s="415">
        <f>SUMIF($D$6:$R$6,$X$2,D9:R9)</f>
        <v>0</v>
      </c>
      <c r="T9" s="414">
        <f>SUM(D9:R9)</f>
        <v>-837432</v>
      </c>
      <c r="U9" s="379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0</v>
      </c>
      <c r="F11" s="198">
        <v>3080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98.75</v>
      </c>
      <c r="M11" s="198">
        <v>0</v>
      </c>
      <c r="N11" s="198">
        <v>0</v>
      </c>
      <c r="O11" s="198">
        <v>0</v>
      </c>
      <c r="P11" s="198">
        <v>0</v>
      </c>
      <c r="Q11" s="70">
        <v>0</v>
      </c>
      <c r="R11" s="198">
        <v>0</v>
      </c>
      <c r="S11" s="198">
        <f>SUMIF($D$6:$R$6,$X$2,D11:R11)</f>
        <v>3178.75</v>
      </c>
      <c r="T11" s="70">
        <f>SUM(D11:R11)</f>
        <v>3178.75</v>
      </c>
      <c r="U11" s="70">
        <v>500</v>
      </c>
      <c r="V11" s="199">
        <f>IF(U11=0,0,SUMIF($D$6:$R$6,$X$2,D11:R11)/U11)</f>
        <v>6.3574999999999999</v>
      </c>
      <c r="W11" s="199">
        <f>IF(U11=0,0,T11/U11)</f>
        <v>6.3574999999999999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169799.25</v>
      </c>
      <c r="E12" s="198">
        <v>181889.25</v>
      </c>
      <c r="F12" s="198">
        <v>138073.5</v>
      </c>
      <c r="G12" s="198">
        <v>134358</v>
      </c>
      <c r="H12" s="198">
        <v>83378.75</v>
      </c>
      <c r="I12" s="198">
        <v>103255.5</v>
      </c>
      <c r="J12" s="198">
        <v>128347.75</v>
      </c>
      <c r="K12" s="198">
        <v>117208.25</v>
      </c>
      <c r="L12" s="198">
        <v>124020.75</v>
      </c>
      <c r="M12" s="198">
        <v>141000</v>
      </c>
      <c r="N12" s="198">
        <v>168000</v>
      </c>
      <c r="O12" s="198">
        <v>230000</v>
      </c>
      <c r="P12" s="198">
        <v>0</v>
      </c>
      <c r="Q12" s="70">
        <v>0</v>
      </c>
      <c r="R12" s="198">
        <v>0</v>
      </c>
      <c r="S12" s="198">
        <f>SUMIF($D$6:$R$6,$X$2,D12:R12)</f>
        <v>1180331</v>
      </c>
      <c r="T12" s="70">
        <f>SUM(D12:R12)</f>
        <v>1719331</v>
      </c>
      <c r="U12" s="70">
        <v>1800000</v>
      </c>
      <c r="V12" s="199">
        <f>IF(U12=0,0,SUMIF($D$6:$R$6,$X$2,D12:R12)/U12)</f>
        <v>0.65573944444444443</v>
      </c>
      <c r="W12" s="199">
        <f>IF(U12=0,0,T12/U12)</f>
        <v>0.95518388888888894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47725</v>
      </c>
      <c r="E14" s="198">
        <v>50575</v>
      </c>
      <c r="F14" s="198">
        <v>47825</v>
      </c>
      <c r="G14" s="198">
        <v>45815</v>
      </c>
      <c r="H14" s="198">
        <v>28795</v>
      </c>
      <c r="I14" s="198">
        <v>38215</v>
      </c>
      <c r="J14" s="198">
        <v>47280</v>
      </c>
      <c r="K14" s="198">
        <v>45550</v>
      </c>
      <c r="L14" s="198">
        <v>42960</v>
      </c>
      <c r="M14" s="198">
        <v>46000</v>
      </c>
      <c r="N14" s="198">
        <v>47000</v>
      </c>
      <c r="O14" s="198">
        <v>59500</v>
      </c>
      <c r="P14" s="198">
        <v>0</v>
      </c>
      <c r="Q14" s="70">
        <v>0</v>
      </c>
      <c r="R14" s="198">
        <v>0</v>
      </c>
      <c r="S14" s="198">
        <f>SUMIF($D$6:$R$6,$X$2,D14:R14)</f>
        <v>394740</v>
      </c>
      <c r="T14" s="70">
        <f>SUM(D14:R14)</f>
        <v>547240</v>
      </c>
      <c r="U14" s="70">
        <v>590000</v>
      </c>
      <c r="V14" s="199">
        <f>IF(U14=0,0,SUMIF($D$6:$R$6,$X$2,D14:R14)/U14)</f>
        <v>0.66905084745762711</v>
      </c>
      <c r="W14" s="199">
        <f>IF(U14=0,0,T14/U14)</f>
        <v>0.92752542372881353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78">
        <f>SUM(D8:D15)</f>
        <v>317524.25</v>
      </c>
      <c r="E16" s="378">
        <f t="shared" ref="E16:Q16" si="0">SUM(E8:E15)</f>
        <v>1161464.3199999998</v>
      </c>
      <c r="F16" s="91">
        <f t="shared" si="0"/>
        <v>188978.5</v>
      </c>
      <c r="G16" s="91">
        <f t="shared" si="0"/>
        <v>180173</v>
      </c>
      <c r="H16" s="91">
        <f t="shared" si="0"/>
        <v>112173.75</v>
      </c>
      <c r="I16" s="91">
        <f t="shared" si="0"/>
        <v>141470.5</v>
      </c>
      <c r="J16" s="91">
        <f t="shared" si="0"/>
        <v>175627.75</v>
      </c>
      <c r="K16" s="91">
        <f t="shared" si="0"/>
        <v>162758.25</v>
      </c>
      <c r="L16" s="91">
        <f t="shared" si="0"/>
        <v>167079.5</v>
      </c>
      <c r="M16" s="91">
        <f t="shared" si="0"/>
        <v>187000</v>
      </c>
      <c r="N16" s="91">
        <f t="shared" si="0"/>
        <v>215000</v>
      </c>
      <c r="O16" s="91">
        <f t="shared" si="0"/>
        <v>289500</v>
      </c>
      <c r="P16" s="91">
        <f t="shared" si="0"/>
        <v>-100000</v>
      </c>
      <c r="Q16" s="91">
        <f t="shared" si="0"/>
        <v>-737432</v>
      </c>
      <c r="R16" s="201">
        <f>SUM(R8:R15)</f>
        <v>0</v>
      </c>
      <c r="S16" s="201">
        <f t="shared" ref="S16:U16" si="1">SUM(S8:S15)</f>
        <v>2607249.8199999998</v>
      </c>
      <c r="T16" s="91">
        <f t="shared" si="1"/>
        <v>2461317.8199999998</v>
      </c>
      <c r="U16" s="91">
        <f t="shared" si="1"/>
        <v>2862962</v>
      </c>
      <c r="V16" s="202">
        <f>SUMIF($D$6:$R$6,$X$2,D16:R16)/U16</f>
        <v>0.91068264964746293</v>
      </c>
      <c r="W16" s="202">
        <f>T16/U16</f>
        <v>0.85971026510306447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75336.12</v>
      </c>
      <c r="E19" s="70">
        <v>123452.09</v>
      </c>
      <c r="F19" s="70">
        <v>196934.7</v>
      </c>
      <c r="G19" s="70">
        <v>105704.15</v>
      </c>
      <c r="H19" s="70">
        <v>132581.99</v>
      </c>
      <c r="I19" s="70">
        <v>135423.46</v>
      </c>
      <c r="J19" s="70">
        <v>135634.06</v>
      </c>
      <c r="K19" s="70">
        <v>134894.04</v>
      </c>
      <c r="L19" s="70">
        <v>201645.57</v>
      </c>
      <c r="M19" s="70">
        <v>136489.70000000001</v>
      </c>
      <c r="N19" s="70">
        <v>136489.70000000001</v>
      </c>
      <c r="O19" s="70">
        <v>136489.70000000001</v>
      </c>
      <c r="P19" s="70">
        <v>61153.58</v>
      </c>
      <c r="Q19" s="70">
        <v>0</v>
      </c>
      <c r="R19" s="198">
        <v>0</v>
      </c>
      <c r="S19" s="198">
        <f t="shared" ref="S19:S42" si="2">SUMIF($D$6:$R$6,$X$2,D19:R19)</f>
        <v>1241606.1800000002</v>
      </c>
      <c r="T19" s="70">
        <f t="shared" ref="T19:T42" si="3">SUM(D19:R19)</f>
        <v>1712228.86</v>
      </c>
      <c r="U19" s="70">
        <v>1774366</v>
      </c>
      <c r="V19" s="199">
        <f>IF(U19=0,0,SUMIF($D$6:$R$6,$X$2,D19:R19)/U19)</f>
        <v>0.69974637701579057</v>
      </c>
      <c r="W19" s="199">
        <f>IF(U19=0,0,T19/U19)</f>
        <v>0.96498065224423824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1302.25</v>
      </c>
      <c r="G20" s="198">
        <v>2750.06</v>
      </c>
      <c r="H20" s="198">
        <v>660.9</v>
      </c>
      <c r="I20" s="198">
        <v>999.94</v>
      </c>
      <c r="J20" s="198">
        <v>515</v>
      </c>
      <c r="K20" s="198">
        <v>939.74</v>
      </c>
      <c r="L20" s="198">
        <v>1558.3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2"/>
        <v>8726.1899999999987</v>
      </c>
      <c r="T20" s="70">
        <f t="shared" si="3"/>
        <v>8726.1899999999987</v>
      </c>
      <c r="U20" s="198">
        <v>15000</v>
      </c>
      <c r="V20" s="199">
        <f t="shared" ref="V20:V42" si="4">IF(U20=0,0,SUMIF($D$6:$R$6,$X$2,D20:R20)/U20)</f>
        <v>0.58174599999999987</v>
      </c>
      <c r="W20" s="199">
        <f t="shared" ref="W20:W42" si="5">IF(U20=0,0,T20/U20)</f>
        <v>0.58174599999999987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1050</v>
      </c>
      <c r="H21" s="198">
        <v>1194.0999999999999</v>
      </c>
      <c r="I21" s="198">
        <v>867.5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ref="S21" si="6">SUMIF($D$6:$R$6,$X$2,D21:R21)</f>
        <v>3111.6</v>
      </c>
      <c r="T21" s="70">
        <f t="shared" ref="T21" si="7">SUM(D21:R21)</f>
        <v>3111.6</v>
      </c>
      <c r="U21" s="198">
        <v>20000</v>
      </c>
      <c r="V21" s="199">
        <f t="shared" ref="V21" si="8">IF(U21=0,0,SUMIF($D$6:$R$6,$X$2,D21:R21)/U21)</f>
        <v>0.15558</v>
      </c>
      <c r="W21" s="199">
        <f t="shared" ref="W21" si="9">IF(U21=0,0,T21/U21)</f>
        <v>0.15558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6000</v>
      </c>
      <c r="E22" s="70">
        <v>58.09</v>
      </c>
      <c r="F22" s="70">
        <v>273.88</v>
      </c>
      <c r="G22" s="70">
        <v>243.52</v>
      </c>
      <c r="H22" s="70">
        <v>0</v>
      </c>
      <c r="I22" s="70">
        <v>0</v>
      </c>
      <c r="J22" s="70">
        <v>66.3</v>
      </c>
      <c r="K22" s="70">
        <v>375.57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198">
        <v>0</v>
      </c>
      <c r="S22" s="198">
        <f t="shared" si="2"/>
        <v>7017.3600000000006</v>
      </c>
      <c r="T22" s="70">
        <f t="shared" si="3"/>
        <v>7017.3600000000006</v>
      </c>
      <c r="U22" s="198">
        <v>10000</v>
      </c>
      <c r="V22" s="199">
        <f t="shared" si="4"/>
        <v>0.70173600000000003</v>
      </c>
      <c r="W22" s="199">
        <f t="shared" si="5"/>
        <v>0.70173600000000003</v>
      </c>
      <c r="X22" s="206"/>
      <c r="Y22" s="317"/>
    </row>
    <row r="23" spans="1:28" s="14" customFormat="1" x14ac:dyDescent="0.2">
      <c r="A23" s="193" t="s">
        <v>233</v>
      </c>
      <c r="B23" s="193" t="s">
        <v>234</v>
      </c>
      <c r="C23" s="193"/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172.75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198">
        <v>0</v>
      </c>
      <c r="S25" s="198">
        <f t="shared" si="2"/>
        <v>172.75</v>
      </c>
      <c r="T25" s="70">
        <f t="shared" si="3"/>
        <v>172.75</v>
      </c>
      <c r="U25" s="198">
        <v>3311</v>
      </c>
      <c r="V25" s="199">
        <f t="shared" si="4"/>
        <v>5.2174569616430085E-2</v>
      </c>
      <c r="W25" s="199">
        <f t="shared" si="5"/>
        <v>5.2174569616430085E-2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311.67</v>
      </c>
      <c r="F27" s="70">
        <v>600.47</v>
      </c>
      <c r="G27" s="70">
        <v>617.91</v>
      </c>
      <c r="H27" s="70">
        <v>380.77</v>
      </c>
      <c r="I27" s="70">
        <v>433.98</v>
      </c>
      <c r="J27" s="70">
        <v>310.88499999999999</v>
      </c>
      <c r="K27" s="70">
        <v>404.54</v>
      </c>
      <c r="L27" s="70">
        <v>324.3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198">
        <v>0</v>
      </c>
      <c r="S27" s="198">
        <f t="shared" si="2"/>
        <v>3384.5250000000005</v>
      </c>
      <c r="T27" s="70">
        <f t="shared" si="3"/>
        <v>3384.5250000000005</v>
      </c>
      <c r="U27" s="198">
        <v>8000</v>
      </c>
      <c r="V27" s="199">
        <f t="shared" si="4"/>
        <v>0.42306562500000006</v>
      </c>
      <c r="W27" s="199">
        <f t="shared" si="5"/>
        <v>0.42306562500000006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932.89</v>
      </c>
      <c r="F28" s="70">
        <v>830</v>
      </c>
      <c r="G28" s="70">
        <v>1443.62</v>
      </c>
      <c r="H28" s="70">
        <v>2057.2399999999998</v>
      </c>
      <c r="I28" s="70">
        <v>2125.58</v>
      </c>
      <c r="J28" s="70">
        <v>830</v>
      </c>
      <c r="K28" s="70">
        <v>1443.62</v>
      </c>
      <c r="L28" s="70">
        <v>830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198">
        <v>0</v>
      </c>
      <c r="S28" s="198">
        <f t="shared" si="2"/>
        <v>10492.95</v>
      </c>
      <c r="T28" s="70">
        <f t="shared" si="3"/>
        <v>10492.95</v>
      </c>
      <c r="U28" s="198">
        <v>15000</v>
      </c>
      <c r="V28" s="199">
        <f t="shared" si="4"/>
        <v>0.6995300000000001</v>
      </c>
      <c r="W28" s="199">
        <f t="shared" si="5"/>
        <v>0.6995300000000001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0</v>
      </c>
      <c r="F29" s="70">
        <v>10500</v>
      </c>
      <c r="G29" s="70">
        <v>5250</v>
      </c>
      <c r="H29" s="70">
        <v>5250</v>
      </c>
      <c r="I29" s="70">
        <v>0</v>
      </c>
      <c r="J29" s="70">
        <v>10500</v>
      </c>
      <c r="K29" s="70">
        <v>5250</v>
      </c>
      <c r="L29" s="70">
        <v>5250</v>
      </c>
      <c r="M29" s="70">
        <v>5250</v>
      </c>
      <c r="N29" s="70">
        <v>5250</v>
      </c>
      <c r="O29" s="70">
        <v>5250</v>
      </c>
      <c r="P29" s="70">
        <v>5250</v>
      </c>
      <c r="Q29" s="70">
        <v>0</v>
      </c>
      <c r="R29" s="198">
        <v>0</v>
      </c>
      <c r="S29" s="198">
        <f t="shared" si="2"/>
        <v>42000</v>
      </c>
      <c r="T29" s="70">
        <f t="shared" si="3"/>
        <v>63000</v>
      </c>
      <c r="U29" s="198">
        <v>72000</v>
      </c>
      <c r="V29" s="199">
        <f t="shared" si="4"/>
        <v>0.58333333333333337</v>
      </c>
      <c r="W29" s="199">
        <f t="shared" si="5"/>
        <v>0.875</v>
      </c>
      <c r="X29" s="206"/>
      <c r="Y29" s="317"/>
    </row>
    <row r="30" spans="1:28" s="14" customFormat="1" x14ac:dyDescent="0.2">
      <c r="A30" s="193" t="s">
        <v>236</v>
      </c>
      <c r="B30" s="193" t="s">
        <v>237</v>
      </c>
      <c r="C30" s="193"/>
      <c r="D30" s="70">
        <v>0</v>
      </c>
      <c r="E30" s="70">
        <v>0</v>
      </c>
      <c r="F30" s="70">
        <v>443.45</v>
      </c>
      <c r="G30" s="70">
        <v>200.11</v>
      </c>
      <c r="H30" s="70">
        <v>139.75</v>
      </c>
      <c r="I30" s="70">
        <v>182.75</v>
      </c>
      <c r="J30" s="70">
        <v>320.14</v>
      </c>
      <c r="K30" s="70">
        <v>375.48</v>
      </c>
      <c r="L30" s="70">
        <v>341.74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198"/>
      <c r="S30" s="198">
        <f t="shared" ref="S30" si="18">SUMIF($D$6:$R$6,$X$2,D30:R30)</f>
        <v>2003.4199999999998</v>
      </c>
      <c r="T30" s="70">
        <f t="shared" ref="T30" si="19">SUM(D30:R30)</f>
        <v>2003.4199999999998</v>
      </c>
      <c r="U30" s="198">
        <v>4000.25</v>
      </c>
      <c r="V30" s="199">
        <f t="shared" ref="V30" si="20">IF(U30=0,0,SUMIF($D$6:$R$6,$X$2,D30:R30)/U30)</f>
        <v>0.50082369851884256</v>
      </c>
      <c r="W30" s="199">
        <f t="shared" ref="W30" si="21">IF(U30=0,0,T30/U30)</f>
        <v>0.50082369851884256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0</v>
      </c>
      <c r="G31" s="70">
        <v>198.28</v>
      </c>
      <c r="H31" s="70">
        <v>0</v>
      </c>
      <c r="I31" s="70">
        <v>161.47999999999999</v>
      </c>
      <c r="J31" s="70">
        <v>0</v>
      </c>
      <c r="K31" s="70">
        <v>322.95999999999998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198">
        <v>0</v>
      </c>
      <c r="S31" s="198">
        <f t="shared" si="2"/>
        <v>682.72</v>
      </c>
      <c r="T31" s="70">
        <f t="shared" si="3"/>
        <v>682.72</v>
      </c>
      <c r="U31" s="198">
        <v>5000</v>
      </c>
      <c r="V31" s="199">
        <f t="shared" si="4"/>
        <v>0.136544</v>
      </c>
      <c r="W31" s="199">
        <f t="shared" si="5"/>
        <v>0.136544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74.67</v>
      </c>
      <c r="F32" s="70">
        <v>773.79</v>
      </c>
      <c r="G32" s="70">
        <v>410.29</v>
      </c>
      <c r="H32" s="70">
        <v>393.51</v>
      </c>
      <c r="I32" s="70">
        <v>410.29</v>
      </c>
      <c r="J32" s="70">
        <v>383.5</v>
      </c>
      <c r="K32" s="70">
        <v>373.5</v>
      </c>
      <c r="L32" s="70">
        <v>160.35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198">
        <v>0</v>
      </c>
      <c r="S32" s="198">
        <f t="shared" si="2"/>
        <v>2979.9</v>
      </c>
      <c r="T32" s="70">
        <f t="shared" si="3"/>
        <v>2979.9</v>
      </c>
      <c r="U32" s="198">
        <v>5000</v>
      </c>
      <c r="V32" s="199">
        <f t="shared" si="4"/>
        <v>0.59598000000000007</v>
      </c>
      <c r="W32" s="199">
        <f t="shared" si="5"/>
        <v>0.59598000000000007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70">
        <v>0</v>
      </c>
      <c r="G34" s="70">
        <v>0</v>
      </c>
      <c r="H34" s="70">
        <v>112.13</v>
      </c>
      <c r="I34" s="70">
        <v>0</v>
      </c>
      <c r="J34" s="70"/>
      <c r="K34" s="70">
        <v>95.49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198">
        <v>0</v>
      </c>
      <c r="S34" s="198">
        <f t="shared" si="2"/>
        <v>207.62</v>
      </c>
      <c r="T34" s="70">
        <f t="shared" si="3"/>
        <v>207.62</v>
      </c>
      <c r="U34" s="198">
        <v>1000</v>
      </c>
      <c r="V34" s="199">
        <f t="shared" si="4"/>
        <v>0.20762</v>
      </c>
      <c r="W34" s="199">
        <f t="shared" si="5"/>
        <v>0.20762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275.57</v>
      </c>
      <c r="F35" s="70">
        <v>1198.07</v>
      </c>
      <c r="G35" s="70">
        <v>283.07</v>
      </c>
      <c r="H35" s="70">
        <v>71.819999999999993</v>
      </c>
      <c r="I35" s="70">
        <v>986.82</v>
      </c>
      <c r="J35" s="70">
        <v>73.819999999999993</v>
      </c>
      <c r="K35" s="70">
        <v>-556.42999999999995</v>
      </c>
      <c r="L35" s="70">
        <v>992.32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198">
        <v>0</v>
      </c>
      <c r="S35" s="198">
        <f t="shared" si="2"/>
        <v>3325.0600000000004</v>
      </c>
      <c r="T35" s="70">
        <f t="shared" si="3"/>
        <v>3325.0600000000004</v>
      </c>
      <c r="U35" s="70">
        <v>10000</v>
      </c>
      <c r="V35" s="199">
        <f t="shared" si="4"/>
        <v>0.33250600000000002</v>
      </c>
      <c r="W35" s="199">
        <f t="shared" si="5"/>
        <v>0.33250600000000002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1332.98</v>
      </c>
      <c r="F36" s="70">
        <v>6546.02</v>
      </c>
      <c r="G36" s="70">
        <v>880.59</v>
      </c>
      <c r="H36" s="70">
        <v>220307.98</v>
      </c>
      <c r="I36" s="70">
        <v>14139.98</v>
      </c>
      <c r="J36" s="70">
        <v>9699.75</v>
      </c>
      <c r="K36" s="70">
        <v>38097.040000000001</v>
      </c>
      <c r="L36" s="70">
        <v>14210.28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198">
        <v>0</v>
      </c>
      <c r="S36" s="198">
        <f t="shared" si="2"/>
        <v>305214.62000000005</v>
      </c>
      <c r="T36" s="70">
        <f t="shared" si="3"/>
        <v>305214.62000000005</v>
      </c>
      <c r="U36" s="70">
        <v>410621</v>
      </c>
      <c r="V36" s="199">
        <f t="shared" si="4"/>
        <v>0.74330007476480753</v>
      </c>
      <c r="W36" s="199">
        <f t="shared" si="5"/>
        <v>0.74330007476480753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70000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43497</v>
      </c>
      <c r="N38" s="70">
        <v>4833</v>
      </c>
      <c r="O38" s="70">
        <v>4833</v>
      </c>
      <c r="P38" s="70">
        <v>4833</v>
      </c>
      <c r="Q38" s="70">
        <v>0</v>
      </c>
      <c r="R38" s="198">
        <v>0</v>
      </c>
      <c r="S38" s="198">
        <f t="shared" si="2"/>
        <v>0</v>
      </c>
      <c r="T38" s="70">
        <f t="shared" si="3"/>
        <v>57996</v>
      </c>
      <c r="U38" s="70">
        <v>55000</v>
      </c>
      <c r="V38" s="199">
        <f t="shared" si="4"/>
        <v>0</v>
      </c>
      <c r="W38" s="199">
        <f t="shared" si="5"/>
        <v>1.0544727272727272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27785</v>
      </c>
      <c r="G39" s="70">
        <v>10785</v>
      </c>
      <c r="H39" s="70">
        <v>61652</v>
      </c>
      <c r="I39" s="70">
        <v>70809.62</v>
      </c>
      <c r="J39" s="70">
        <v>18179.52</v>
      </c>
      <c r="K39" s="70">
        <v>50100.75</v>
      </c>
      <c r="L39" s="70">
        <v>18216.189999999999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198">
        <v>0</v>
      </c>
      <c r="S39" s="198">
        <f t="shared" si="2"/>
        <v>257528.08</v>
      </c>
      <c r="T39" s="70">
        <f t="shared" si="3"/>
        <v>257528.08</v>
      </c>
      <c r="U39" s="70">
        <v>324259</v>
      </c>
      <c r="V39" s="199">
        <f t="shared" si="4"/>
        <v>0.79420487943279905</v>
      </c>
      <c r="W39" s="199">
        <f t="shared" si="5"/>
        <v>0.79420487943279905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189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44.09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216.97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198">
        <v>0</v>
      </c>
      <c r="S43" s="198">
        <f t="shared" ref="S43:S46" si="30">SUMIF($D$6:$R$6,$X$2,D43:R43)</f>
        <v>261.06</v>
      </c>
      <c r="T43" s="70">
        <f t="shared" ref="T43:T46" si="31">SUM(D43:R43)</f>
        <v>261.06</v>
      </c>
      <c r="U43" s="198">
        <v>5000</v>
      </c>
      <c r="V43" s="199">
        <f t="shared" ref="V43:V46" si="32">IF(U43=0,0,SUMIF($D$6:$R$6,$X$2,D43:R43)/U43)</f>
        <v>5.2212000000000001E-2</v>
      </c>
      <c r="W43" s="199">
        <f t="shared" ref="W43:W46" si="33">IF(U43=0,0,T43/U43)</f>
        <v>5.2212000000000001E-2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4024.6</v>
      </c>
      <c r="G44" s="70">
        <v>4607.71</v>
      </c>
      <c r="H44" s="70">
        <v>2689.46</v>
      </c>
      <c r="I44" s="70">
        <v>3006.1</v>
      </c>
      <c r="J44" s="70">
        <v>2267.84</v>
      </c>
      <c r="K44" s="70">
        <v>2171.61</v>
      </c>
      <c r="L44" s="70">
        <v>3332.58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198">
        <v>0</v>
      </c>
      <c r="S44" s="198">
        <f t="shared" si="30"/>
        <v>22099.9</v>
      </c>
      <c r="T44" s="70">
        <f t="shared" si="31"/>
        <v>22099.9</v>
      </c>
      <c r="U44" s="198">
        <v>30000</v>
      </c>
      <c r="V44" s="199">
        <f t="shared" si="32"/>
        <v>0.73666333333333334</v>
      </c>
      <c r="W44" s="199">
        <f t="shared" si="33"/>
        <v>0.73666333333333334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198">
        <v>0</v>
      </c>
      <c r="M45" s="198">
        <v>0</v>
      </c>
      <c r="N45" s="198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360</v>
      </c>
      <c r="I46" s="198">
        <v>0</v>
      </c>
      <c r="J46" s="198">
        <v>85</v>
      </c>
      <c r="K46" s="198">
        <v>440</v>
      </c>
      <c r="L46" s="198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885</v>
      </c>
      <c r="T46" s="70">
        <f t="shared" si="31"/>
        <v>885</v>
      </c>
      <c r="U46" s="198">
        <v>5000</v>
      </c>
      <c r="V46" s="199">
        <f t="shared" si="32"/>
        <v>0.17699999999999999</v>
      </c>
      <c r="W46" s="199">
        <f t="shared" si="33"/>
        <v>0.17699999999999999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81336.12</v>
      </c>
      <c r="E48" s="201">
        <f t="shared" si="38"/>
        <v>126482.04999999999</v>
      </c>
      <c r="F48" s="201">
        <f t="shared" si="38"/>
        <v>251212.23000000004</v>
      </c>
      <c r="G48" s="201">
        <f t="shared" si="38"/>
        <v>134424.31</v>
      </c>
      <c r="H48" s="201">
        <f t="shared" si="38"/>
        <v>427851.65</v>
      </c>
      <c r="I48" s="201">
        <f t="shared" si="38"/>
        <v>229547.50000000003</v>
      </c>
      <c r="J48" s="201">
        <f t="shared" si="38"/>
        <v>178865.815</v>
      </c>
      <c r="K48" s="201">
        <f t="shared" si="38"/>
        <v>234944.88</v>
      </c>
      <c r="L48" s="201">
        <f t="shared" si="38"/>
        <v>247034.37999999998</v>
      </c>
      <c r="M48" s="201">
        <f t="shared" si="38"/>
        <v>185236.7</v>
      </c>
      <c r="N48" s="201">
        <f t="shared" si="38"/>
        <v>146572.70000000001</v>
      </c>
      <c r="O48" s="201">
        <f t="shared" si="38"/>
        <v>146572.70000000001</v>
      </c>
      <c r="P48" s="201">
        <f t="shared" si="38"/>
        <v>71236.58</v>
      </c>
      <c r="Q48" s="201">
        <f t="shared" si="38"/>
        <v>0</v>
      </c>
      <c r="R48" s="201">
        <f t="shared" si="38"/>
        <v>0</v>
      </c>
      <c r="S48" s="201">
        <f t="shared" si="38"/>
        <v>1911698.9350000003</v>
      </c>
      <c r="T48" s="91">
        <f t="shared" si="38"/>
        <v>2461317.6150000002</v>
      </c>
      <c r="U48" s="201">
        <f t="shared" si="38"/>
        <v>2842945.92</v>
      </c>
      <c r="V48" s="202">
        <f>SUMIF($D$6:$R$6,$X$2,D48:R48)/U48</f>
        <v>0.67243591288574356</v>
      </c>
      <c r="W48" s="202">
        <f>T48/U48</f>
        <v>0.86576307965787835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0">
        <f t="shared" ref="D51:U51" si="39">D16-D48</f>
        <v>236188.13</v>
      </c>
      <c r="E51" s="380">
        <f t="shared" si="39"/>
        <v>1034982.2699999998</v>
      </c>
      <c r="F51" s="201">
        <f t="shared" si="39"/>
        <v>-62233.73000000004</v>
      </c>
      <c r="G51" s="201">
        <f t="shared" si="39"/>
        <v>45748.69</v>
      </c>
      <c r="H51" s="201">
        <f t="shared" si="39"/>
        <v>-315677.90000000002</v>
      </c>
      <c r="I51" s="201">
        <f t="shared" si="39"/>
        <v>-88077.000000000029</v>
      </c>
      <c r="J51" s="201">
        <f t="shared" si="39"/>
        <v>-3238.0650000000023</v>
      </c>
      <c r="K51" s="201">
        <f t="shared" si="39"/>
        <v>-72186.63</v>
      </c>
      <c r="L51" s="201">
        <f t="shared" si="39"/>
        <v>-79954.879999999976</v>
      </c>
      <c r="M51" s="201">
        <f t="shared" si="39"/>
        <v>1763.2999999999884</v>
      </c>
      <c r="N51" s="201">
        <f t="shared" si="39"/>
        <v>68427.299999999988</v>
      </c>
      <c r="O51" s="201">
        <f t="shared" si="39"/>
        <v>142927.29999999999</v>
      </c>
      <c r="P51" s="201">
        <f t="shared" si="39"/>
        <v>-171236.58000000002</v>
      </c>
      <c r="Q51" s="201">
        <f t="shared" si="39"/>
        <v>-737432</v>
      </c>
      <c r="R51" s="201">
        <f t="shared" si="39"/>
        <v>0</v>
      </c>
      <c r="S51" s="201">
        <f t="shared" si="39"/>
        <v>695550.88499999954</v>
      </c>
      <c r="T51" s="91">
        <f t="shared" si="39"/>
        <v>0.20499999960884452</v>
      </c>
      <c r="U51" s="201">
        <f t="shared" si="39"/>
        <v>20016.080000000075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301</v>
      </c>
      <c r="B52" s="200"/>
      <c r="C52" s="200"/>
      <c r="D52" s="380"/>
      <c r="E52" s="380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1">
        <f>D16-D48</f>
        <v>236188.13</v>
      </c>
      <c r="E53" s="381">
        <f>D53+E51</f>
        <v>1271170.3999999999</v>
      </c>
      <c r="F53" s="210">
        <f t="shared" ref="F53:R53" si="40">E53+F51</f>
        <v>1208936.67</v>
      </c>
      <c r="G53" s="210">
        <f t="shared" si="40"/>
        <v>1254685.3599999999</v>
      </c>
      <c r="H53" s="210">
        <f>G53+H51-H52</f>
        <v>939007.45999999985</v>
      </c>
      <c r="I53" s="210">
        <f>H53+I51-I52</f>
        <v>850930.45999999985</v>
      </c>
      <c r="J53" s="210">
        <f>I53+J51-J52</f>
        <v>847692.39499999979</v>
      </c>
      <c r="K53" s="210">
        <f t="shared" si="40"/>
        <v>775505.76499999978</v>
      </c>
      <c r="L53" s="210">
        <f t="shared" si="40"/>
        <v>695550.88499999978</v>
      </c>
      <c r="M53" s="210">
        <f t="shared" si="40"/>
        <v>697314.18499999982</v>
      </c>
      <c r="N53" s="210">
        <f t="shared" si="40"/>
        <v>765741.48499999987</v>
      </c>
      <c r="O53" s="210">
        <f t="shared" si="40"/>
        <v>908668.78499999992</v>
      </c>
      <c r="P53" s="210">
        <f t="shared" si="40"/>
        <v>737432.20499999984</v>
      </c>
      <c r="Q53" s="210">
        <f t="shared" si="40"/>
        <v>0.20499999984167516</v>
      </c>
      <c r="R53" s="210">
        <f t="shared" si="40"/>
        <v>0.20499999984167516</v>
      </c>
      <c r="S53" s="211"/>
      <c r="T53" s="211"/>
      <c r="U53" s="210">
        <f>U16-U48</f>
        <v>20016.080000000075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6" t="s">
        <v>84</v>
      </c>
      <c r="Q55" s="345"/>
      <c r="R55" s="345"/>
      <c r="S55" s="346"/>
      <c r="T55" s="347" t="s">
        <v>85</v>
      </c>
      <c r="U55" s="346"/>
      <c r="V55" s="360" t="s">
        <v>295</v>
      </c>
      <c r="W55" s="348" t="s">
        <v>296</v>
      </c>
      <c r="X55" s="184"/>
      <c r="Y55" s="106"/>
      <c r="Z55" s="107"/>
      <c r="AA55" s="14"/>
      <c r="AB55" s="14"/>
    </row>
    <row r="56" spans="1:28" ht="18" x14ac:dyDescent="0.25">
      <c r="A56" s="298" t="s">
        <v>239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6" t="s">
        <v>84</v>
      </c>
      <c r="M56" s="337" t="s">
        <v>166</v>
      </c>
      <c r="N56" s="338"/>
      <c r="O56" s="166"/>
      <c r="P56" s="339" t="s">
        <v>264</v>
      </c>
      <c r="Q56" s="175" t="s">
        <v>129</v>
      </c>
      <c r="R56" s="340"/>
      <c r="S56" s="341"/>
      <c r="T56" s="78" t="s">
        <v>300</v>
      </c>
      <c r="U56" s="341"/>
      <c r="V56" s="175">
        <v>1</v>
      </c>
      <c r="W56" s="342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281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0" t="s">
        <v>260</v>
      </c>
      <c r="M57" s="163" t="s">
        <v>357</v>
      </c>
      <c r="N57" s="238"/>
      <c r="O57" s="170"/>
      <c r="P57" s="339" t="s">
        <v>266</v>
      </c>
      <c r="Q57" s="176" t="s">
        <v>129</v>
      </c>
      <c r="R57" s="340"/>
      <c r="S57" s="341"/>
      <c r="T57" s="366" t="s">
        <v>153</v>
      </c>
      <c r="U57" s="341"/>
      <c r="V57" s="175">
        <v>1</v>
      </c>
      <c r="W57" s="342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0" t="s">
        <v>261</v>
      </c>
      <c r="M58" s="163" t="s">
        <v>297</v>
      </c>
      <c r="N58" s="239"/>
      <c r="O58" s="170"/>
      <c r="P58" s="339" t="s">
        <v>262</v>
      </c>
      <c r="Q58" s="176" t="s">
        <v>129</v>
      </c>
      <c r="R58" s="340"/>
      <c r="S58" s="341"/>
      <c r="T58" s="78" t="s">
        <v>154</v>
      </c>
      <c r="U58" s="341"/>
      <c r="V58" s="175">
        <v>1</v>
      </c>
      <c r="W58" s="342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0" t="s">
        <v>256</v>
      </c>
      <c r="M59" s="78" t="s">
        <v>306</v>
      </c>
      <c r="N59" s="364"/>
      <c r="O59" s="174"/>
      <c r="P59" s="339" t="s">
        <v>265</v>
      </c>
      <c r="Q59" s="176" t="s">
        <v>129</v>
      </c>
      <c r="R59" s="340"/>
      <c r="S59" s="341"/>
      <c r="T59" s="78" t="s">
        <v>284</v>
      </c>
      <c r="U59" s="341"/>
      <c r="V59" s="175">
        <v>1</v>
      </c>
      <c r="W59" s="342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346</v>
      </c>
      <c r="C60" s="77"/>
      <c r="D60" s="77"/>
      <c r="E60" s="77"/>
      <c r="F60" s="77"/>
      <c r="G60" s="77"/>
      <c r="H60" s="77"/>
      <c r="I60" s="77"/>
      <c r="J60" s="77"/>
      <c r="K60" s="181"/>
      <c r="L60" s="330" t="s">
        <v>259</v>
      </c>
      <c r="M60" s="78" t="s">
        <v>356</v>
      </c>
      <c r="N60" s="364"/>
      <c r="O60" s="174"/>
      <c r="P60" s="343" t="s">
        <v>263</v>
      </c>
      <c r="Q60" s="176" t="s">
        <v>156</v>
      </c>
      <c r="R60" s="340"/>
      <c r="S60" s="341"/>
      <c r="T60" s="366" t="s">
        <v>155</v>
      </c>
      <c r="U60" s="341"/>
      <c r="V60" s="175">
        <v>1</v>
      </c>
      <c r="W60" s="342">
        <v>1</v>
      </c>
      <c r="X60" s="184"/>
    </row>
    <row r="61" spans="1:28" ht="18" x14ac:dyDescent="0.25">
      <c r="A61" s="171">
        <v>202</v>
      </c>
      <c r="B61" s="75" t="s">
        <v>280</v>
      </c>
      <c r="C61" s="77"/>
      <c r="D61" s="77"/>
      <c r="E61" s="77"/>
      <c r="F61" s="77"/>
      <c r="G61" s="77"/>
      <c r="H61" s="77"/>
      <c r="I61" s="77"/>
      <c r="J61" s="77"/>
      <c r="K61" s="324"/>
      <c r="L61" s="330" t="s">
        <v>257</v>
      </c>
      <c r="M61" s="78" t="s">
        <v>165</v>
      </c>
      <c r="N61" s="364"/>
      <c r="O61" s="174"/>
      <c r="P61" s="344" t="s">
        <v>267</v>
      </c>
      <c r="Q61" s="176" t="s">
        <v>235</v>
      </c>
      <c r="R61" s="340"/>
      <c r="S61" s="341"/>
      <c r="T61" s="366" t="s">
        <v>241</v>
      </c>
      <c r="U61" s="341"/>
      <c r="V61" s="175">
        <v>1</v>
      </c>
      <c r="W61" s="342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362</v>
      </c>
      <c r="C62" s="77"/>
      <c r="D62" s="77"/>
      <c r="E62" s="77"/>
      <c r="F62" s="77"/>
      <c r="G62" s="77"/>
      <c r="H62" s="77"/>
      <c r="I62" s="77"/>
      <c r="J62" s="77"/>
      <c r="K62" s="324"/>
      <c r="L62" s="330" t="s">
        <v>255</v>
      </c>
      <c r="M62" s="78" t="s">
        <v>287</v>
      </c>
      <c r="N62" s="364"/>
      <c r="O62" s="217"/>
      <c r="P62" s="344" t="s">
        <v>302</v>
      </c>
      <c r="Q62" s="176" t="s">
        <v>293</v>
      </c>
      <c r="R62" s="340"/>
      <c r="S62" s="341"/>
      <c r="T62" s="366" t="s">
        <v>305</v>
      </c>
      <c r="U62" s="367"/>
      <c r="V62" s="175">
        <v>1</v>
      </c>
      <c r="W62" s="342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304</v>
      </c>
      <c r="C63" s="34"/>
      <c r="D63" s="77"/>
      <c r="E63" s="77"/>
      <c r="F63" s="77"/>
      <c r="G63" s="77"/>
      <c r="H63" s="77"/>
      <c r="I63" s="77"/>
      <c r="J63" s="77"/>
      <c r="K63" s="323"/>
      <c r="L63" s="330" t="s">
        <v>258</v>
      </c>
      <c r="M63" s="78" t="s">
        <v>254</v>
      </c>
      <c r="N63" s="365"/>
      <c r="O63" s="181"/>
      <c r="P63" s="330" t="s">
        <v>269</v>
      </c>
      <c r="Q63" s="175" t="s">
        <v>157</v>
      </c>
      <c r="R63" s="340"/>
      <c r="S63" s="341"/>
      <c r="T63" s="78" t="s">
        <v>355</v>
      </c>
      <c r="U63" s="341"/>
      <c r="V63" s="175">
        <v>1</v>
      </c>
      <c r="W63" s="342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312</v>
      </c>
      <c r="C64" s="77"/>
      <c r="D64" s="34"/>
      <c r="E64" s="34"/>
      <c r="F64" s="34"/>
      <c r="G64" s="34"/>
      <c r="H64" s="34"/>
      <c r="I64" s="34"/>
      <c r="J64" s="34"/>
      <c r="K64" s="323"/>
      <c r="L64" s="412" t="s">
        <v>335</v>
      </c>
      <c r="M64" s="78" t="s">
        <v>329</v>
      </c>
      <c r="N64" s="365"/>
      <c r="O64" s="181"/>
      <c r="P64" s="330" t="s">
        <v>270</v>
      </c>
      <c r="Q64" s="175" t="s">
        <v>157</v>
      </c>
      <c r="R64" s="340"/>
      <c r="S64" s="341"/>
      <c r="T64" s="78" t="s">
        <v>316</v>
      </c>
      <c r="U64" s="341"/>
      <c r="V64" s="175">
        <v>1</v>
      </c>
      <c r="W64" s="342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2" t="s">
        <v>286</v>
      </c>
      <c r="M65" s="78" t="s">
        <v>244</v>
      </c>
      <c r="N65" s="365"/>
      <c r="O65" s="164"/>
      <c r="P65" s="330" t="s">
        <v>271</v>
      </c>
      <c r="Q65" s="175" t="s">
        <v>157</v>
      </c>
      <c r="R65" s="340"/>
      <c r="S65" s="341"/>
      <c r="T65" s="78" t="s">
        <v>315</v>
      </c>
      <c r="U65" s="341"/>
      <c r="V65" s="175">
        <v>1</v>
      </c>
      <c r="W65" s="342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285</v>
      </c>
      <c r="C66" s="34"/>
      <c r="D66" s="34"/>
      <c r="E66" s="34"/>
      <c r="F66" s="34"/>
      <c r="G66" s="34"/>
      <c r="H66" s="34"/>
      <c r="I66" s="34"/>
      <c r="J66" s="34"/>
      <c r="K66" s="323"/>
      <c r="L66" s="412" t="s">
        <v>336</v>
      </c>
      <c r="M66" s="78" t="s">
        <v>331</v>
      </c>
      <c r="N66" s="364"/>
      <c r="O66" s="164"/>
      <c r="P66" s="330" t="s">
        <v>272</v>
      </c>
      <c r="Q66" s="175" t="s">
        <v>157</v>
      </c>
      <c r="R66" s="340"/>
      <c r="S66" s="341"/>
      <c r="T66" s="78" t="s">
        <v>159</v>
      </c>
      <c r="U66" s="341"/>
      <c r="V66" s="175">
        <v>1</v>
      </c>
      <c r="W66" s="342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339</v>
      </c>
      <c r="C67" s="34"/>
      <c r="D67" s="34"/>
      <c r="E67" s="34"/>
      <c r="F67" s="34"/>
      <c r="G67" s="34"/>
      <c r="H67" s="34"/>
      <c r="I67" s="34"/>
      <c r="J67" s="34"/>
      <c r="K67" s="323"/>
      <c r="L67" s="412" t="s">
        <v>278</v>
      </c>
      <c r="M67" s="78" t="s">
        <v>303</v>
      </c>
      <c r="N67" s="365"/>
      <c r="O67" s="164"/>
      <c r="P67" s="330" t="s">
        <v>268</v>
      </c>
      <c r="Q67" s="175" t="s">
        <v>250</v>
      </c>
      <c r="R67" s="340"/>
      <c r="S67" s="341"/>
      <c r="T67" s="366" t="s">
        <v>158</v>
      </c>
      <c r="U67" s="341"/>
      <c r="V67" s="175">
        <v>1</v>
      </c>
      <c r="W67" s="342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68" t="s">
        <v>358</v>
      </c>
      <c r="C68" s="34"/>
      <c r="D68" s="34"/>
      <c r="E68" s="34"/>
      <c r="F68" s="34"/>
      <c r="G68" s="34"/>
      <c r="H68" s="34"/>
      <c r="I68" s="34"/>
      <c r="J68" s="34"/>
      <c r="K68" s="34"/>
      <c r="L68" s="412" t="s">
        <v>337</v>
      </c>
      <c r="M68" s="78" t="s">
        <v>332</v>
      </c>
      <c r="N68" s="365"/>
      <c r="O68" s="164"/>
      <c r="P68" s="330" t="s">
        <v>273</v>
      </c>
      <c r="Q68" s="175" t="s">
        <v>162</v>
      </c>
      <c r="R68" s="340"/>
      <c r="S68" s="341"/>
      <c r="T68" s="78" t="s">
        <v>299</v>
      </c>
      <c r="U68" s="341"/>
      <c r="V68" s="175">
        <v>1</v>
      </c>
      <c r="W68" s="342">
        <v>1</v>
      </c>
      <c r="X68" s="184"/>
      <c r="Y68" s="14"/>
      <c r="Z68" s="14"/>
      <c r="AA68" s="14"/>
      <c r="AB68" s="14"/>
    </row>
    <row r="69" spans="1:28" ht="18" x14ac:dyDescent="0.25">
      <c r="A69" s="171">
        <v>432</v>
      </c>
      <c r="B69" s="77" t="s">
        <v>361</v>
      </c>
      <c r="C69" s="34"/>
      <c r="D69" s="34"/>
      <c r="E69" s="34"/>
      <c r="F69" s="34"/>
      <c r="G69" s="34"/>
      <c r="H69" s="34"/>
      <c r="I69" s="34"/>
      <c r="J69" s="34"/>
      <c r="K69" s="323"/>
      <c r="L69" s="334" t="s">
        <v>338</v>
      </c>
      <c r="M69" s="413" t="s">
        <v>340</v>
      </c>
      <c r="N69" s="240"/>
      <c r="O69" s="164"/>
      <c r="P69" s="330" t="s">
        <v>274</v>
      </c>
      <c r="Q69" s="175" t="s">
        <v>163</v>
      </c>
      <c r="R69" s="340"/>
      <c r="S69" s="341"/>
      <c r="T69" s="366" t="s">
        <v>298</v>
      </c>
      <c r="U69" s="341"/>
      <c r="V69" s="175">
        <v>1</v>
      </c>
      <c r="W69" s="342">
        <v>1</v>
      </c>
      <c r="X69" s="184"/>
      <c r="Y69" s="14"/>
      <c r="Z69" s="14"/>
      <c r="AA69" s="14"/>
      <c r="AB69" s="14"/>
    </row>
    <row r="70" spans="1:28" ht="18" x14ac:dyDescent="0.25">
      <c r="A70" s="171">
        <v>434</v>
      </c>
      <c r="B70" s="77" t="s">
        <v>351</v>
      </c>
      <c r="C70" s="34"/>
      <c r="D70" s="34"/>
      <c r="E70" s="34"/>
      <c r="F70" s="34"/>
      <c r="G70" s="34"/>
      <c r="H70" s="34"/>
      <c r="I70" s="34"/>
      <c r="J70" s="34"/>
      <c r="K70" s="34"/>
      <c r="L70" s="349"/>
      <c r="M70" s="350" t="s">
        <v>292</v>
      </c>
      <c r="N70" s="351">
        <f>COUNTA(M57:M69)</f>
        <v>13</v>
      </c>
      <c r="O70" s="164"/>
      <c r="P70" s="334" t="s">
        <v>275</v>
      </c>
      <c r="Q70" s="359" t="s">
        <v>164</v>
      </c>
      <c r="R70" s="353"/>
      <c r="S70" s="354"/>
      <c r="T70" s="413" t="s">
        <v>253</v>
      </c>
      <c r="U70" s="354"/>
      <c r="V70" s="359">
        <v>1</v>
      </c>
      <c r="W70" s="361">
        <v>1</v>
      </c>
      <c r="X70" s="184"/>
      <c r="Y70" s="14"/>
      <c r="Z70" s="14"/>
      <c r="AA70" s="14"/>
      <c r="AB70" s="14"/>
    </row>
    <row r="71" spans="1:28" ht="18" x14ac:dyDescent="0.25">
      <c r="A71" s="171">
        <v>502</v>
      </c>
      <c r="B71" s="77" t="s">
        <v>313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4"/>
      <c r="Q71" s="355"/>
      <c r="R71" s="355"/>
      <c r="S71" s="356"/>
      <c r="T71" s="356"/>
      <c r="U71" s="357" t="s">
        <v>294</v>
      </c>
      <c r="V71" s="358">
        <f>SUM(V56:V70)</f>
        <v>15</v>
      </c>
      <c r="W71" s="362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503</v>
      </c>
      <c r="B72" s="77" t="s">
        <v>314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510</v>
      </c>
      <c r="B73" s="77" t="s">
        <v>323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323"/>
      <c r="B81" s="77"/>
      <c r="F81" s="222"/>
      <c r="G81" s="176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/>
      <c r="B82" s="75"/>
      <c r="F82" s="222"/>
      <c r="G82" s="176"/>
      <c r="H82" s="164"/>
      <c r="I82" s="163"/>
      <c r="J82" s="163"/>
      <c r="K82" s="163"/>
      <c r="L82" s="163"/>
      <c r="M82" s="163"/>
      <c r="N82" s="17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/>
      <c r="B83" s="75"/>
      <c r="F83" s="222"/>
      <c r="G83" s="176"/>
      <c r="H83" s="164"/>
      <c r="I83" s="163"/>
      <c r="J83" s="163"/>
      <c r="K83" s="163"/>
      <c r="L83" s="163"/>
      <c r="M83" s="163"/>
      <c r="N83" s="17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/>
      <c r="B84" s="75"/>
      <c r="F84" s="222"/>
      <c r="G84" s="176"/>
      <c r="H84" s="164"/>
      <c r="I84" s="163"/>
      <c r="J84" s="163"/>
      <c r="K84" s="163"/>
      <c r="L84" s="163"/>
      <c r="M84" s="163"/>
      <c r="N84" s="17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/>
      <c r="B85" s="75"/>
      <c r="F85" s="222"/>
      <c r="G85" s="176"/>
      <c r="H85" s="164"/>
      <c r="I85" s="163"/>
      <c r="J85" s="163"/>
      <c r="K85" s="163"/>
      <c r="L85" s="163"/>
      <c r="M85" s="163"/>
      <c r="N85" s="17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171"/>
      <c r="B86" s="75"/>
      <c r="F86" s="222"/>
      <c r="G86" s="176"/>
      <c r="H86" s="164"/>
      <c r="I86" s="163"/>
      <c r="J86" s="163"/>
      <c r="K86" s="163"/>
      <c r="L86" s="163"/>
      <c r="M86" s="163"/>
      <c r="N86" s="17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171"/>
      <c r="B87" s="75"/>
      <c r="F87" s="222"/>
      <c r="G87" s="176"/>
      <c r="H87" s="164"/>
      <c r="I87" s="163"/>
      <c r="J87" s="163"/>
      <c r="K87" s="163"/>
      <c r="L87" s="163"/>
      <c r="M87" s="163"/>
      <c r="N87" s="17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71"/>
      <c r="B88" s="168"/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B89" s="75"/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164"/>
      <c r="X89" s="184"/>
      <c r="Y89" s="14"/>
      <c r="Z89" s="13"/>
      <c r="AA89" s="14"/>
      <c r="AB89" s="14"/>
    </row>
    <row r="90" spans="1:28" ht="18" x14ac:dyDescent="0.25">
      <c r="B90" s="75"/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164"/>
      <c r="X90" s="184"/>
      <c r="Y90" s="14"/>
      <c r="Z90" s="13"/>
      <c r="AA90" s="14"/>
      <c r="AB90" s="14"/>
    </row>
    <row r="91" spans="1:28" ht="18" x14ac:dyDescent="0.25">
      <c r="A91" s="171"/>
      <c r="B91" s="168"/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164"/>
      <c r="X91" s="184"/>
      <c r="Y91" s="14"/>
      <c r="Z91" s="13"/>
      <c r="AA91" s="14"/>
      <c r="AB91" s="14"/>
    </row>
    <row r="92" spans="1:28" ht="18" x14ac:dyDescent="0.25">
      <c r="A92" s="171"/>
      <c r="B92" s="75"/>
      <c r="F92" s="222"/>
      <c r="G92" s="164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X92" s="184"/>
      <c r="Y92" s="14"/>
      <c r="Z92" s="13"/>
      <c r="AA92" s="14"/>
      <c r="AB92" s="14"/>
    </row>
    <row r="93" spans="1:28" ht="18" x14ac:dyDescent="0.25">
      <c r="A93" s="171"/>
      <c r="B93" s="168"/>
      <c r="F93" s="222"/>
      <c r="G93" s="164"/>
      <c r="H93" s="164"/>
      <c r="I93" s="163"/>
      <c r="J93" s="163"/>
      <c r="K93" s="163"/>
      <c r="L93" s="163"/>
      <c r="M93" s="163"/>
      <c r="N93" s="179"/>
      <c r="O93" s="163"/>
      <c r="P93" s="216"/>
      <c r="Q93" s="168"/>
      <c r="R93" s="168"/>
      <c r="S93" s="181"/>
      <c r="W93" s="164"/>
      <c r="X93" s="184"/>
      <c r="Y93" s="14"/>
      <c r="Z93" s="13"/>
      <c r="AA93" s="14"/>
      <c r="AB93" s="14"/>
    </row>
    <row r="94" spans="1:28" ht="18" x14ac:dyDescent="0.25">
      <c r="A94" s="171"/>
      <c r="B94" s="168"/>
      <c r="F94" s="222"/>
      <c r="G94" s="164"/>
      <c r="H94" s="164"/>
      <c r="I94" s="216"/>
      <c r="J94" s="216"/>
      <c r="K94" s="216"/>
      <c r="L94" s="216"/>
      <c r="M94" s="163"/>
      <c r="N94" s="179"/>
      <c r="O94" s="163"/>
      <c r="P94" s="216"/>
      <c r="Q94" s="168"/>
      <c r="R94" s="168"/>
      <c r="S94" s="181"/>
      <c r="T94" s="164"/>
      <c r="U94" s="164"/>
      <c r="V94" s="181"/>
      <c r="W94" s="181"/>
      <c r="X94" s="184"/>
      <c r="Y94" s="14"/>
      <c r="Z94" s="13"/>
      <c r="AA94" s="14"/>
      <c r="AB94" s="14"/>
    </row>
    <row r="95" spans="1:28" ht="18" x14ac:dyDescent="0.25">
      <c r="A95" s="171"/>
      <c r="B95" s="168"/>
      <c r="F95" s="222"/>
      <c r="G95" s="164"/>
      <c r="H95" s="164"/>
      <c r="I95" s="216"/>
      <c r="J95" s="216"/>
      <c r="K95" s="216"/>
      <c r="L95" s="216"/>
      <c r="M95" s="216"/>
      <c r="N95" s="179"/>
      <c r="O95" s="216"/>
      <c r="P95" s="216"/>
      <c r="Q95" s="168"/>
      <c r="R95" s="168"/>
      <c r="S95" s="181"/>
      <c r="T95" s="181"/>
      <c r="U95" s="218"/>
      <c r="V95" s="181"/>
      <c r="W95" s="181"/>
      <c r="X95" s="184"/>
      <c r="Y95" s="14"/>
      <c r="Z95" s="13"/>
      <c r="AA95" s="14"/>
      <c r="AB95" s="14"/>
    </row>
    <row r="96" spans="1:28" ht="18" x14ac:dyDescent="0.25">
      <c r="F96" s="222"/>
      <c r="G96" s="164"/>
      <c r="H96" s="164"/>
      <c r="I96" s="216"/>
      <c r="J96" s="216"/>
      <c r="K96" s="216"/>
      <c r="L96" s="216"/>
      <c r="M96" s="216"/>
      <c r="N96" s="179"/>
      <c r="O96" s="216"/>
      <c r="P96" s="163"/>
      <c r="Q96" s="168"/>
      <c r="R96" s="222"/>
      <c r="S96" s="181"/>
      <c r="T96" s="181"/>
      <c r="U96" s="218"/>
      <c r="V96" s="181"/>
      <c r="W96" s="181"/>
      <c r="X96" s="184"/>
      <c r="Y96" s="14"/>
      <c r="Z96" s="13"/>
      <c r="AA96" s="14"/>
      <c r="AB96" s="14"/>
    </row>
    <row r="97" spans="5:28" ht="18" x14ac:dyDescent="0.25">
      <c r="F97" s="215"/>
      <c r="G97" s="164"/>
      <c r="H97" s="164"/>
      <c r="I97" s="163"/>
      <c r="J97" s="163"/>
      <c r="K97" s="163"/>
      <c r="L97" s="163"/>
      <c r="M97" s="216"/>
      <c r="N97" s="179"/>
      <c r="O97" s="216"/>
      <c r="P97" s="163"/>
      <c r="Q97" s="215"/>
      <c r="R97" s="222"/>
      <c r="S97" s="181"/>
      <c r="T97" s="181"/>
      <c r="U97" s="181"/>
      <c r="V97" s="181"/>
      <c r="W97" s="181"/>
      <c r="X97" s="184"/>
      <c r="Y97" s="14"/>
      <c r="Z97" s="13"/>
      <c r="AA97" s="14"/>
      <c r="AB97" s="14"/>
    </row>
    <row r="98" spans="5:28" ht="18" x14ac:dyDescent="0.25">
      <c r="F98" s="215"/>
      <c r="G98" s="164"/>
      <c r="H98" s="164"/>
      <c r="I98" s="163"/>
      <c r="J98" s="163"/>
      <c r="K98" s="163"/>
      <c r="L98" s="163"/>
      <c r="M98" s="163"/>
      <c r="N98" s="179"/>
      <c r="O98" s="163"/>
      <c r="P98" s="163"/>
      <c r="Q98" s="215"/>
      <c r="R98" s="222"/>
      <c r="S98" s="181"/>
      <c r="T98" s="181"/>
      <c r="U98" s="181"/>
      <c r="V98" s="181"/>
      <c r="W98" s="181"/>
      <c r="X98" s="184"/>
      <c r="Y98" s="14"/>
      <c r="Z98" s="13"/>
      <c r="AA98" s="14"/>
      <c r="AB98" s="14"/>
    </row>
    <row r="99" spans="5:28" s="14" customFormat="1" ht="18" x14ac:dyDescent="0.25">
      <c r="F99" s="215"/>
      <c r="G99" s="164"/>
      <c r="H99" s="164"/>
      <c r="I99" s="163"/>
      <c r="J99" s="163"/>
      <c r="K99" s="163"/>
      <c r="L99" s="163"/>
      <c r="M99" s="163"/>
      <c r="N99" s="179"/>
      <c r="O99" s="163"/>
      <c r="P99" s="163"/>
      <c r="Q99" s="215"/>
      <c r="R99" s="168"/>
      <c r="S99" s="181"/>
      <c r="T99" s="181"/>
      <c r="U99" s="181"/>
      <c r="V99" s="181"/>
      <c r="W99" s="181"/>
      <c r="X99" s="184"/>
    </row>
    <row r="100" spans="5:28" ht="18" x14ac:dyDescent="0.25">
      <c r="F100" s="164"/>
      <c r="G100" s="164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T100" s="181"/>
      <c r="U100" s="181"/>
      <c r="V100" s="181"/>
      <c r="W100" s="181"/>
      <c r="X100" s="184"/>
      <c r="Y100" s="14"/>
      <c r="Z100" s="14"/>
      <c r="AA100" s="14"/>
      <c r="AB100" s="14"/>
    </row>
    <row r="101" spans="5:28" ht="18" x14ac:dyDescent="0.25">
      <c r="E101" s="223"/>
      <c r="F101" s="184"/>
      <c r="G101" s="164"/>
      <c r="H101" s="164"/>
      <c r="I101" s="168"/>
      <c r="J101" s="168"/>
      <c r="K101" s="168"/>
      <c r="L101" s="168"/>
      <c r="M101" s="163"/>
      <c r="N101" s="180"/>
      <c r="O101" s="163"/>
      <c r="P101" s="164"/>
      <c r="Q101" s="168"/>
      <c r="R101" s="168"/>
      <c r="S101" s="181"/>
      <c r="T101" s="181"/>
      <c r="U101" s="181"/>
      <c r="V101" s="181"/>
      <c r="W101" s="181"/>
      <c r="X101" s="184"/>
      <c r="Y101" s="14"/>
      <c r="Z101" s="14"/>
      <c r="AA101" s="14"/>
      <c r="AB101" s="14"/>
    </row>
    <row r="102" spans="5:28" ht="18" customHeight="1" x14ac:dyDescent="0.25">
      <c r="E102" s="223"/>
      <c r="F102" s="168"/>
      <c r="G102" s="164"/>
      <c r="H102" s="164"/>
      <c r="I102" s="168"/>
      <c r="J102" s="168"/>
      <c r="K102" s="168"/>
      <c r="L102" s="168"/>
      <c r="M102" s="168"/>
      <c r="N102" s="168"/>
      <c r="O102" s="164"/>
      <c r="P102" s="164"/>
      <c r="Q102" s="168"/>
      <c r="R102" s="168"/>
      <c r="S102" s="181"/>
      <c r="T102" s="181"/>
      <c r="U102" s="181"/>
      <c r="V102" s="181"/>
      <c r="W102" s="181"/>
      <c r="X102" s="184"/>
      <c r="Y102" s="14"/>
      <c r="Z102" s="14"/>
      <c r="AA102" s="14"/>
      <c r="AB102" s="14"/>
    </row>
    <row r="103" spans="5:28" ht="18" x14ac:dyDescent="0.25">
      <c r="E103" s="223"/>
      <c r="F103" s="168"/>
      <c r="G103" s="164"/>
      <c r="H103" s="164"/>
      <c r="I103" s="168"/>
      <c r="J103" s="168"/>
      <c r="K103" s="168"/>
      <c r="L103" s="168"/>
      <c r="M103" s="164"/>
      <c r="N103" s="164"/>
      <c r="O103" s="164"/>
      <c r="P103" s="164"/>
      <c r="Q103" s="168"/>
      <c r="R103" s="168"/>
      <c r="S103" s="181"/>
      <c r="T103" s="181"/>
      <c r="U103" s="181"/>
      <c r="V103" s="181"/>
      <c r="W103" s="181"/>
      <c r="X103" s="184"/>
      <c r="Y103" s="14"/>
      <c r="Z103" s="14"/>
      <c r="AA103" s="14"/>
      <c r="AB103" s="14"/>
    </row>
    <row r="104" spans="5:28" ht="18" x14ac:dyDescent="0.25">
      <c r="E104" s="223"/>
      <c r="F104" s="168"/>
      <c r="G104" s="164"/>
      <c r="H104" s="168"/>
      <c r="I104" s="168"/>
      <c r="J104" s="168"/>
      <c r="K104" s="168"/>
      <c r="L104" s="168"/>
      <c r="M104" s="164"/>
      <c r="N104" s="164"/>
      <c r="O104" s="164"/>
      <c r="P104" s="164"/>
      <c r="Q104" s="168"/>
      <c r="R104" s="168"/>
      <c r="S104" s="181"/>
      <c r="T104" s="181"/>
      <c r="U104" s="181"/>
      <c r="V104" s="181"/>
      <c r="W104" s="181"/>
      <c r="X104" s="184"/>
      <c r="Y104" s="14"/>
      <c r="Z104" s="14"/>
      <c r="AA104" s="14"/>
      <c r="AB104" s="14"/>
    </row>
    <row r="105" spans="5:28" ht="18" x14ac:dyDescent="0.25">
      <c r="E105" s="223"/>
      <c r="F105" s="168"/>
      <c r="G105" s="164"/>
      <c r="H105" s="168"/>
      <c r="I105" s="164"/>
      <c r="J105" s="164"/>
      <c r="K105" s="168"/>
      <c r="L105" s="168"/>
      <c r="M105" s="164"/>
      <c r="N105" s="164"/>
      <c r="O105" s="164"/>
      <c r="P105" s="164"/>
      <c r="Q105" s="168"/>
      <c r="R105" s="164"/>
      <c r="S105" s="181"/>
      <c r="T105" s="181"/>
      <c r="U105" s="181"/>
      <c r="V105" s="168"/>
      <c r="W105" s="168"/>
      <c r="X105" s="184"/>
      <c r="Y105" s="14"/>
      <c r="Z105" s="14"/>
      <c r="AA105" s="14"/>
      <c r="AB105" s="14"/>
    </row>
    <row r="106" spans="5:28" ht="18" x14ac:dyDescent="0.25">
      <c r="E106" s="223"/>
      <c r="F106" s="168"/>
      <c r="G106" s="164"/>
      <c r="H106" s="168"/>
      <c r="I106" s="164"/>
      <c r="J106" s="164"/>
      <c r="K106" s="168"/>
      <c r="L106" s="168"/>
      <c r="M106" s="164"/>
      <c r="N106" s="164"/>
      <c r="O106" s="164"/>
      <c r="P106" s="164"/>
      <c r="Q106" s="164"/>
      <c r="R106" s="164"/>
      <c r="S106" s="168"/>
      <c r="T106" s="168"/>
      <c r="U106" s="168"/>
      <c r="V106" s="168"/>
      <c r="W106" s="168"/>
      <c r="X106" s="184"/>
      <c r="Y106" s="14"/>
      <c r="Z106" s="14"/>
      <c r="AA106" s="14"/>
      <c r="AB106" s="14"/>
    </row>
    <row r="107" spans="5:28" ht="18" x14ac:dyDescent="0.25">
      <c r="E107" s="223"/>
      <c r="F107" s="168"/>
      <c r="G107" s="168"/>
      <c r="H107" s="168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8"/>
      <c r="T107" s="168"/>
      <c r="U107" s="168"/>
      <c r="V107" s="168"/>
      <c r="W107" s="168"/>
      <c r="X107" s="184"/>
      <c r="Y107" s="14"/>
      <c r="Z107" s="14"/>
      <c r="AA107" s="14"/>
      <c r="AB107" s="14"/>
    </row>
    <row r="108" spans="5:28" ht="18" x14ac:dyDescent="0.25">
      <c r="E108" s="223"/>
      <c r="F108" s="168"/>
      <c r="G108" s="168"/>
      <c r="H108" s="168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8"/>
      <c r="T108" s="168"/>
      <c r="U108" s="168"/>
      <c r="V108" s="168"/>
      <c r="W108" s="168"/>
      <c r="X108" s="184"/>
      <c r="Y108" s="14"/>
      <c r="Z108" s="14"/>
      <c r="AA108" s="14"/>
      <c r="AB108" s="14"/>
    </row>
    <row r="109" spans="5:28" ht="18" x14ac:dyDescent="0.25">
      <c r="E109" s="223"/>
      <c r="F109" s="168"/>
      <c r="G109" s="168"/>
      <c r="H109" s="168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8"/>
      <c r="T109" s="168"/>
      <c r="U109" s="168"/>
      <c r="V109" s="168"/>
      <c r="W109" s="168"/>
      <c r="X109" s="184"/>
      <c r="Y109" s="14"/>
      <c r="Z109" s="14"/>
      <c r="AA109" s="14"/>
      <c r="AB109" s="14"/>
    </row>
    <row r="110" spans="5:28" ht="18" x14ac:dyDescent="0.25">
      <c r="E110" s="223"/>
      <c r="F110" s="168"/>
      <c r="G110" s="168"/>
      <c r="H110" s="168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8"/>
      <c r="T110" s="168"/>
      <c r="U110" s="168"/>
      <c r="V110" s="168"/>
      <c r="W110" s="168"/>
      <c r="X110" s="184"/>
      <c r="Y110" s="14"/>
      <c r="Z110" s="14"/>
      <c r="AA110" s="14"/>
      <c r="AB110" s="14"/>
    </row>
    <row r="111" spans="5:28" ht="18" x14ac:dyDescent="0.25">
      <c r="E111" s="223"/>
      <c r="F111" s="168"/>
      <c r="G111" s="168"/>
      <c r="H111" s="168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8"/>
      <c r="T111" s="168"/>
      <c r="U111" s="168"/>
      <c r="V111" s="168"/>
      <c r="W111" s="168"/>
      <c r="X111" s="184"/>
      <c r="Y111" s="14"/>
      <c r="Z111" s="14"/>
      <c r="AA111" s="14"/>
      <c r="AB111" s="14"/>
    </row>
    <row r="112" spans="5:28" ht="18" x14ac:dyDescent="0.25">
      <c r="E112" s="223"/>
      <c r="F112" s="168"/>
      <c r="G112" s="168"/>
      <c r="H112" s="168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8"/>
      <c r="T112" s="168"/>
      <c r="U112" s="168"/>
      <c r="V112" s="168"/>
      <c r="W112" s="168"/>
      <c r="X112" s="184"/>
      <c r="Y112" s="14"/>
      <c r="Z112" s="14"/>
      <c r="AA112" s="14"/>
      <c r="AB112" s="14"/>
    </row>
    <row r="113" spans="1:28" ht="18" x14ac:dyDescent="0.25">
      <c r="E113" s="223"/>
      <c r="F113" s="168"/>
      <c r="G113" s="168"/>
      <c r="H113" s="168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8"/>
      <c r="T113" s="168"/>
      <c r="U113" s="168"/>
      <c r="V113" s="168"/>
      <c r="W113" s="168"/>
      <c r="X113" s="184"/>
      <c r="Y113" s="14"/>
      <c r="Z113" s="14"/>
      <c r="AA113" s="14"/>
      <c r="AB113" s="14"/>
    </row>
    <row r="114" spans="1:28" ht="18" x14ac:dyDescent="0.25">
      <c r="A114" s="168"/>
      <c r="B114" s="164"/>
      <c r="D114" s="168"/>
      <c r="E114" s="168"/>
      <c r="F114" s="164"/>
      <c r="G114" s="168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8"/>
      <c r="T114" s="168"/>
      <c r="U114" s="168"/>
      <c r="V114" s="168"/>
      <c r="W114" s="168"/>
      <c r="X114" s="184"/>
      <c r="Y114" s="14"/>
      <c r="Z114" s="14"/>
      <c r="AA114" s="14"/>
      <c r="AB114" s="14"/>
    </row>
    <row r="115" spans="1:28" ht="18" x14ac:dyDescent="0.25">
      <c r="A115" s="168"/>
      <c r="D115" s="164"/>
      <c r="E115" s="168"/>
      <c r="F115" s="164"/>
      <c r="G115" s="168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8"/>
      <c r="T115" s="168"/>
      <c r="U115" s="168"/>
      <c r="V115" s="168"/>
      <c r="W115" s="168"/>
      <c r="X115" s="184"/>
      <c r="Y115" s="14"/>
      <c r="Z115" s="14"/>
      <c r="AA115" s="14"/>
      <c r="AB115" s="14"/>
    </row>
    <row r="116" spans="1:28" ht="18" x14ac:dyDescent="0.25"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8"/>
      <c r="T116" s="168"/>
      <c r="U116" s="168"/>
      <c r="V116" s="168"/>
      <c r="W116" s="168"/>
      <c r="X116" s="184"/>
      <c r="Y116" s="14"/>
      <c r="Z116" s="14"/>
      <c r="AA116" s="14"/>
      <c r="AB116" s="14"/>
    </row>
    <row r="117" spans="1:28" ht="18" x14ac:dyDescent="0.2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8"/>
      <c r="T117" s="168"/>
      <c r="U117" s="168"/>
      <c r="V117" s="75"/>
      <c r="W117" s="75"/>
      <c r="X117" s="184"/>
      <c r="Y117" s="14"/>
      <c r="Z117" s="14"/>
      <c r="AA117" s="14"/>
      <c r="AB117" s="14"/>
    </row>
    <row r="118" spans="1:28" ht="18" x14ac:dyDescent="0.25">
      <c r="M118" s="164"/>
      <c r="N118" s="164"/>
      <c r="O118" s="164"/>
      <c r="S118" s="75"/>
      <c r="T118" s="75"/>
      <c r="U118" s="75"/>
      <c r="V118" s="75"/>
      <c r="W118" s="75"/>
    </row>
    <row r="119" spans="1:28" ht="18" x14ac:dyDescent="0.25">
      <c r="S119" s="75"/>
      <c r="T119" s="75"/>
      <c r="U119" s="75"/>
      <c r="V119" s="75"/>
      <c r="W119" s="75"/>
    </row>
    <row r="120" spans="1:28" ht="18" x14ac:dyDescent="0.25">
      <c r="S120" s="75"/>
      <c r="T120" s="75"/>
      <c r="U120" s="75"/>
      <c r="V120" s="75"/>
      <c r="W120" s="75"/>
    </row>
    <row r="121" spans="1:28" ht="18" x14ac:dyDescent="0.25">
      <c r="S121" s="75"/>
      <c r="T121" s="75"/>
      <c r="U121" s="75"/>
      <c r="V121" s="76"/>
      <c r="W121" s="76"/>
    </row>
    <row r="122" spans="1:28" ht="18" x14ac:dyDescent="0.25">
      <c r="S122" s="75"/>
      <c r="T122" s="76"/>
      <c r="U122" s="76"/>
      <c r="V122" s="76"/>
      <c r="W122" s="76"/>
    </row>
    <row r="123" spans="1:28" ht="18" x14ac:dyDescent="0.25">
      <c r="S123" s="75"/>
      <c r="T123" s="76"/>
      <c r="U123" s="76"/>
      <c r="V123" s="76"/>
      <c r="W123" s="76"/>
    </row>
    <row r="124" spans="1:28" ht="18" x14ac:dyDescent="0.25">
      <c r="S124" s="75"/>
      <c r="T124" s="76"/>
      <c r="U124" s="76"/>
      <c r="V124" s="76"/>
      <c r="W124" s="76"/>
    </row>
    <row r="125" spans="1:28" ht="18" x14ac:dyDescent="0.25">
      <c r="S125" s="75"/>
      <c r="T125" s="76"/>
      <c r="U125" s="76"/>
      <c r="V125" s="76"/>
      <c r="W125" s="76"/>
    </row>
    <row r="126" spans="1:28" ht="18" x14ac:dyDescent="0.25">
      <c r="S126" s="75"/>
      <c r="T126" s="76"/>
      <c r="U126" s="76"/>
      <c r="V126" s="76"/>
      <c r="W126" s="76"/>
    </row>
    <row r="127" spans="1:28" ht="18" x14ac:dyDescent="0.25">
      <c r="S127" s="75"/>
      <c r="T127" s="76"/>
      <c r="U127" s="76"/>
      <c r="V127" s="76"/>
      <c r="W127" s="76"/>
    </row>
    <row r="128" spans="1:28" ht="18" x14ac:dyDescent="0.25">
      <c r="S128" s="75"/>
      <c r="T128" s="76"/>
      <c r="U128" s="76"/>
    </row>
  </sheetData>
  <sortState xmlns:xlrd2="http://schemas.microsoft.com/office/spreadsheetml/2017/richdata2"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1"/>
      <c r="B46" s="421"/>
      <c r="C46" s="164"/>
      <c r="D46" s="421"/>
      <c r="E46" s="421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1"/>
      <c r="B47" s="421"/>
      <c r="C47" s="164"/>
      <c r="D47" s="421"/>
      <c r="E47" s="421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1"/>
      <c r="B48" s="421"/>
      <c r="C48" s="164"/>
      <c r="D48" s="421"/>
      <c r="E48" s="421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1"/>
      <c r="B49" s="421"/>
      <c r="C49" s="164"/>
      <c r="D49" s="421"/>
      <c r="E49" s="421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1"/>
      <c r="B52" s="421"/>
      <c r="C52" s="174"/>
      <c r="D52" s="421"/>
      <c r="E52" s="421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1"/>
      <c r="B53" s="421"/>
      <c r="C53" s="172"/>
      <c r="D53" s="421"/>
      <c r="E53" s="421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239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240</v>
      </c>
      <c r="C57" s="172"/>
      <c r="D57" s="421"/>
      <c r="E57" s="421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1"/>
      <c r="B58" s="421"/>
      <c r="C58" s="163"/>
      <c r="D58" s="421"/>
      <c r="E58" s="421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A53:B53"/>
    <mergeCell ref="A58:B58"/>
    <mergeCell ref="A46:B46"/>
    <mergeCell ref="A47:B47"/>
    <mergeCell ref="A48:B48"/>
    <mergeCell ref="A49:B49"/>
    <mergeCell ref="A52:B52"/>
    <mergeCell ref="D52:E52"/>
    <mergeCell ref="D53:E53"/>
    <mergeCell ref="D57:E57"/>
    <mergeCell ref="D58:E58"/>
    <mergeCell ref="D46:E46"/>
    <mergeCell ref="D47:E47"/>
    <mergeCell ref="D48:E48"/>
    <mergeCell ref="D49:E49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>
      <selection activeCell="B1" sqref="B1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289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251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252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0</v>
      </c>
      <c r="F11" s="9">
        <f>IF(F$6="Actual",'9397 BOEE'!F11,0)</f>
        <v>3080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v>98.75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3178.75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169799.25</v>
      </c>
      <c r="E12" s="9">
        <f>IF(E$6="Actual",'9397 BOEE'!E12,0)</f>
        <v>181889.25</v>
      </c>
      <c r="F12" s="9">
        <f>IF(F$6="Actual",'9397 BOEE'!F12,0)</f>
        <v>138073.5</v>
      </c>
      <c r="G12" s="9">
        <f>IF(G$6="Actual",'9397 BOEE'!G12,0)</f>
        <v>134358</v>
      </c>
      <c r="H12" s="9">
        <f>IF(H$6="Actual",'9397 BOEE'!H12,0)</f>
        <v>83378.75</v>
      </c>
      <c r="I12" s="9">
        <f>IF(I$6="Actual",'9397 BOEE'!I12,0)</f>
        <v>103255.5</v>
      </c>
      <c r="J12" s="9">
        <f>IF(J$6="Actual",'9397 BOEE'!J12,0)</f>
        <v>128347.75</v>
      </c>
      <c r="K12" s="9">
        <f>IF(K$6="Actual",'9397 BOEE'!K12,0)</f>
        <v>117208.25</v>
      </c>
      <c r="L12" s="9">
        <v>124020.75</v>
      </c>
      <c r="M12" s="9">
        <f>IF(M$6="Actual",'9397 BOEE'!M12,0)</f>
        <v>0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1180331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47725</v>
      </c>
      <c r="E14" s="9">
        <f>IF(E$6="Actual",'9397 BOEE'!E14,0)</f>
        <v>50575</v>
      </c>
      <c r="F14" s="9">
        <f>IF(F$6="Actual",'9397 BOEE'!F14,0)</f>
        <v>47825</v>
      </c>
      <c r="G14" s="9">
        <f>IF(G$6="Actual",'9397 BOEE'!G14,0)</f>
        <v>45815</v>
      </c>
      <c r="H14" s="9">
        <f>IF(H$6="Actual",'9397 BOEE'!H14,0)</f>
        <v>28795</v>
      </c>
      <c r="I14" s="9">
        <f>IF(I$6="Actual",'9397 BOEE'!I14,0)</f>
        <v>38215</v>
      </c>
      <c r="J14" s="9">
        <f>IF(J$6="Actual",'9397 BOEE'!J14,0)</f>
        <v>47280</v>
      </c>
      <c r="K14" s="9">
        <f>IF(K$6="Actual",'9397 BOEE'!K14,0)</f>
        <v>45550</v>
      </c>
      <c r="L14" s="9">
        <v>42960</v>
      </c>
      <c r="M14" s="9">
        <f>IF(M$6="Actual",'9397 BOEE'!M14,0)</f>
        <v>0</v>
      </c>
      <c r="N14" s="9">
        <v>0</v>
      </c>
      <c r="O14" s="9">
        <v>0</v>
      </c>
      <c r="P14" s="9"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394740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217524.25</v>
      </c>
      <c r="E16" s="201">
        <f t="shared" ref="E16:S16" si="2">SUM(E10:E15)</f>
        <v>232464.25</v>
      </c>
      <c r="F16" s="201">
        <f t="shared" si="2"/>
        <v>188978.5</v>
      </c>
      <c r="G16" s="201">
        <f t="shared" si="2"/>
        <v>180173</v>
      </c>
      <c r="H16" s="201">
        <f t="shared" si="2"/>
        <v>112173.75</v>
      </c>
      <c r="I16" s="201">
        <f t="shared" si="2"/>
        <v>141470.5</v>
      </c>
      <c r="J16" s="201">
        <f t="shared" si="2"/>
        <v>175627.75</v>
      </c>
      <c r="K16" s="201">
        <f t="shared" si="2"/>
        <v>162758.25</v>
      </c>
      <c r="L16" s="201">
        <f t="shared" si="2"/>
        <v>167079.5</v>
      </c>
      <c r="M16" s="201">
        <f t="shared" si="2"/>
        <v>0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1578249.75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5">
        <v>0</v>
      </c>
      <c r="E18" s="375">
        <v>0</v>
      </c>
      <c r="F18" s="375">
        <v>0</v>
      </c>
      <c r="G18" s="375">
        <v>0</v>
      </c>
      <c r="H18" s="375">
        <v>0</v>
      </c>
      <c r="I18" s="375">
        <v>0</v>
      </c>
      <c r="J18" s="375">
        <v>0</v>
      </c>
      <c r="K18" s="375">
        <v>0</v>
      </c>
      <c r="L18" s="375">
        <v>0</v>
      </c>
      <c r="M18" s="375">
        <v>0</v>
      </c>
      <c r="N18" s="375">
        <v>0</v>
      </c>
      <c r="O18" s="375">
        <v>0</v>
      </c>
      <c r="P18" s="292">
        <v>0</v>
      </c>
      <c r="Q18" s="292">
        <v>0</v>
      </c>
      <c r="R18" s="292">
        <v>0</v>
      </c>
      <c r="S18" s="9">
        <f t="shared" ref="S18:S19" si="3">SUM(D18:R18)</f>
        <v>0</v>
      </c>
    </row>
    <row r="19" spans="1:21" ht="15" x14ac:dyDescent="0.2">
      <c r="A19" s="37" t="s">
        <v>222</v>
      </c>
      <c r="B19" s="37" t="s">
        <v>328</v>
      </c>
      <c r="D19" s="382">
        <v>53478.75</v>
      </c>
      <c r="E19" s="382">
        <v>57328.75</v>
      </c>
      <c r="F19" s="382">
        <v>43487.5</v>
      </c>
      <c r="G19" s="382">
        <v>42330</v>
      </c>
      <c r="H19" s="382">
        <v>26166.25</v>
      </c>
      <c r="I19" s="382">
        <v>32492.5</v>
      </c>
      <c r="J19" s="382">
        <v>40286.25</v>
      </c>
      <c r="K19" s="382">
        <v>36698.75</v>
      </c>
      <c r="L19" s="382">
        <v>39066.25</v>
      </c>
      <c r="M19" s="382">
        <v>0</v>
      </c>
      <c r="N19" s="382">
        <v>0</v>
      </c>
      <c r="O19" s="382">
        <v>0</v>
      </c>
      <c r="P19" s="293">
        <v>0</v>
      </c>
      <c r="Q19" s="293">
        <v>0</v>
      </c>
      <c r="R19" s="293">
        <v>0</v>
      </c>
      <c r="S19" s="294">
        <f t="shared" si="3"/>
        <v>371335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4">
        <f>SUM(D18:D20)</f>
        <v>53478.75</v>
      </c>
      <c r="E21" s="374">
        <f t="shared" ref="E21:S21" si="4">SUM(E18:E20)</f>
        <v>57328.75</v>
      </c>
      <c r="F21" s="374">
        <f t="shared" si="4"/>
        <v>43487.5</v>
      </c>
      <c r="G21" s="374">
        <f t="shared" si="4"/>
        <v>42330</v>
      </c>
      <c r="H21" s="374">
        <f t="shared" si="4"/>
        <v>26166.25</v>
      </c>
      <c r="I21" s="374">
        <f t="shared" si="4"/>
        <v>32492.5</v>
      </c>
      <c r="J21" s="374">
        <f t="shared" si="4"/>
        <v>40286.25</v>
      </c>
      <c r="K21" s="374">
        <f t="shared" si="4"/>
        <v>36698.75</v>
      </c>
      <c r="L21" s="374">
        <f t="shared" si="4"/>
        <v>39066.25</v>
      </c>
      <c r="M21" s="374">
        <f t="shared" si="4"/>
        <v>0</v>
      </c>
      <c r="N21" s="374">
        <f t="shared" si="4"/>
        <v>0</v>
      </c>
      <c r="O21" s="374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371335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271003</v>
      </c>
      <c r="E23" s="297">
        <f t="shared" ref="E23:S23" si="5">E16+E21</f>
        <v>289793</v>
      </c>
      <c r="F23" s="297">
        <f t="shared" si="5"/>
        <v>232466</v>
      </c>
      <c r="G23" s="297">
        <f t="shared" si="5"/>
        <v>222503</v>
      </c>
      <c r="H23" s="297">
        <f t="shared" si="5"/>
        <v>138340</v>
      </c>
      <c r="I23" s="297">
        <f t="shared" si="5"/>
        <v>173963</v>
      </c>
      <c r="J23" s="297">
        <f t="shared" si="5"/>
        <v>215914</v>
      </c>
      <c r="K23" s="297">
        <f t="shared" si="5"/>
        <v>199457</v>
      </c>
      <c r="L23" s="297">
        <f t="shared" si="5"/>
        <v>206145.75</v>
      </c>
      <c r="M23" s="297">
        <f t="shared" si="5"/>
        <v>0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1949584.75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2" t="s">
        <v>276</v>
      </c>
      <c r="C25" s="37"/>
      <c r="D25" s="352">
        <f>IF(D6="Actual",SUM($D23:D23)/SUM($D50:D50)-1,"")</f>
        <v>-2.8899766365186985E-2</v>
      </c>
      <c r="E25" s="333">
        <f>IF(E6="Actual",SUM($D23:E23)/SUM($D50:E50)-1,"")</f>
        <v>-7.7564196142371644E-2</v>
      </c>
      <c r="F25" s="333">
        <f>IF(F6="Actual",SUM($D23:F23)/SUM($D50:F50)-1,"")</f>
        <v>-1.5702914908447441E-2</v>
      </c>
      <c r="G25" s="333">
        <f>IF(G6="Actual",SUM($D23:G23)/SUM($D50:G50)-1,"")</f>
        <v>-8.0966897336165466E-5</v>
      </c>
      <c r="H25" s="333">
        <f>IF(H6="Actual",SUM($D23:H23)/SUM($D50:H50)-1,"")</f>
        <v>-2.1476592292794416E-2</v>
      </c>
      <c r="I25" s="333">
        <f>IF(I6="Actual",SUM($D23:I23)/SUM($D50:I50)-1,"")</f>
        <v>-1.8578981779795001E-2</v>
      </c>
      <c r="J25" s="333">
        <f>IF(J6="Actual",SUM($D23:J23)/SUM($D50:J50)-1,"")</f>
        <v>-3.9815323986037932E-2</v>
      </c>
      <c r="K25" s="352">
        <f>IF(K6="Actual",SUM($D23:K23)/SUM($D50:K50)-1,"")</f>
        <v>-3.9702278012199499E-2</v>
      </c>
      <c r="L25" s="333">
        <f>IF(L6="Actual",SUM($D23:L23)/SUM($D50:L50)-1,"")</f>
        <v>-3.254060442121387E-2</v>
      </c>
      <c r="M25" s="352" t="str">
        <f>IF(M6="Actual",SUM($D23:M23)/SUM($D50:M50)-1,"")</f>
        <v/>
      </c>
      <c r="N25" s="352" t="str">
        <f>IF(N6="Actual",SUM($D23:N23)/SUM($D50:N50)-1,"")</f>
        <v/>
      </c>
      <c r="O25" s="333" t="str">
        <f>IF(O6="Actual",SUM($D23:O23)/SUM($D50:O50)-1,"")</f>
        <v/>
      </c>
      <c r="P25" s="352" t="str">
        <f>IF(P6="Actual",SUM($D23:P23)/SUM($D50:P50)-1,"")</f>
        <v/>
      </c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1" t="s">
        <v>344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0"/>
      <c r="U32" s="371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99</v>
      </c>
      <c r="F38" s="307">
        <v>0</v>
      </c>
      <c r="G38" s="307">
        <v>0</v>
      </c>
      <c r="H38" s="307">
        <v>0</v>
      </c>
      <c r="I38" s="307">
        <v>0</v>
      </c>
      <c r="J38" s="307">
        <v>0</v>
      </c>
      <c r="K38" s="307">
        <v>0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99</v>
      </c>
    </row>
    <row r="39" spans="1:19" x14ac:dyDescent="0.2">
      <c r="A39" t="s">
        <v>58</v>
      </c>
      <c r="B39" t="s">
        <v>189</v>
      </c>
      <c r="D39" s="307">
        <v>174861.75</v>
      </c>
      <c r="E39" s="307">
        <v>205578</v>
      </c>
      <c r="F39" s="307">
        <v>117549.75</v>
      </c>
      <c r="G39" s="307">
        <v>125126.25</v>
      </c>
      <c r="H39" s="307">
        <v>97761.75</v>
      </c>
      <c r="I39" s="307">
        <v>103017.75</v>
      </c>
      <c r="J39" s="307">
        <v>149394.75</v>
      </c>
      <c r="K39" s="307">
        <v>123095.25</v>
      </c>
      <c r="L39" s="307">
        <v>120010</v>
      </c>
      <c r="M39" s="307">
        <v>141172</v>
      </c>
      <c r="N39" s="307">
        <v>167985.75</v>
      </c>
      <c r="O39" s="307">
        <v>230383.5</v>
      </c>
      <c r="P39" s="307">
        <v>-99745</v>
      </c>
      <c r="Q39" s="307">
        <v>0</v>
      </c>
      <c r="R39" s="307">
        <v>0</v>
      </c>
      <c r="S39" s="307">
        <f t="shared" ref="S39:S41" si="6">SUM(D39:R39)</f>
        <v>1656191.5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0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0</v>
      </c>
    </row>
    <row r="41" spans="1:19" x14ac:dyDescent="0.2">
      <c r="A41" t="s">
        <v>133</v>
      </c>
      <c r="B41" t="s">
        <v>190</v>
      </c>
      <c r="D41" s="307">
        <v>49155</v>
      </c>
      <c r="E41" s="307">
        <v>58365</v>
      </c>
      <c r="F41" s="307">
        <v>43370</v>
      </c>
      <c r="G41" s="307">
        <v>45381.25</v>
      </c>
      <c r="H41" s="307">
        <v>35055</v>
      </c>
      <c r="I41" s="307">
        <v>38325</v>
      </c>
      <c r="J41" s="307">
        <v>58435</v>
      </c>
      <c r="K41" s="307">
        <v>45595</v>
      </c>
      <c r="L41" s="307">
        <v>41883.75</v>
      </c>
      <c r="M41" s="307">
        <v>45897</v>
      </c>
      <c r="N41" s="307">
        <v>47795</v>
      </c>
      <c r="O41" s="307">
        <v>59500</v>
      </c>
      <c r="P41" s="307">
        <v>120</v>
      </c>
      <c r="Q41" s="307">
        <v>0</v>
      </c>
      <c r="R41" s="307">
        <v>0</v>
      </c>
      <c r="S41" s="307">
        <f t="shared" si="6"/>
        <v>568877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2">
        <f>SUM(D37:D42)</f>
        <v>224016.75</v>
      </c>
      <c r="E43" s="372">
        <f t="shared" ref="E43:S43" si="7">SUM(E37:E42)</f>
        <v>264042</v>
      </c>
      <c r="F43" s="372">
        <f t="shared" si="7"/>
        <v>160919.75</v>
      </c>
      <c r="G43" s="372">
        <f t="shared" si="7"/>
        <v>170507.5</v>
      </c>
      <c r="H43" s="372">
        <f t="shared" si="7"/>
        <v>132816.75</v>
      </c>
      <c r="I43" s="372">
        <f t="shared" si="7"/>
        <v>141342.75</v>
      </c>
      <c r="J43" s="372">
        <f t="shared" si="7"/>
        <v>207829.75</v>
      </c>
      <c r="K43" s="372">
        <f t="shared" si="7"/>
        <v>168690.25</v>
      </c>
      <c r="L43" s="372">
        <f t="shared" si="7"/>
        <v>161893.75</v>
      </c>
      <c r="M43" s="372">
        <f t="shared" si="7"/>
        <v>187069</v>
      </c>
      <c r="N43" s="372">
        <f t="shared" si="7"/>
        <v>215780.75</v>
      </c>
      <c r="O43" s="372">
        <f t="shared" si="7"/>
        <v>289883.5</v>
      </c>
      <c r="P43" s="372">
        <f t="shared" si="7"/>
        <v>-99625</v>
      </c>
      <c r="Q43" s="372">
        <f t="shared" si="7"/>
        <v>0</v>
      </c>
      <c r="R43" s="372">
        <f t="shared" si="7"/>
        <v>0</v>
      </c>
      <c r="S43" s="91">
        <f t="shared" si="7"/>
        <v>2225167.5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220</v>
      </c>
      <c r="B45" t="s">
        <v>221</v>
      </c>
      <c r="D45" s="307"/>
      <c r="E45" s="307">
        <v>21.25</v>
      </c>
      <c r="F45" s="307"/>
      <c r="G45" s="307"/>
      <c r="H45" s="307"/>
      <c r="I45" s="307"/>
      <c r="J45" s="307"/>
      <c r="K45" s="307">
        <v>0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222</v>
      </c>
      <c r="B46" t="s">
        <v>189</v>
      </c>
      <c r="D46" s="307">
        <v>55051.25</v>
      </c>
      <c r="E46" s="307">
        <v>64820</v>
      </c>
      <c r="F46" s="307">
        <v>37046.25</v>
      </c>
      <c r="G46" s="307">
        <v>39422.5</v>
      </c>
      <c r="H46" s="307">
        <v>30771.25</v>
      </c>
      <c r="I46" s="307">
        <v>32431.25</v>
      </c>
      <c r="J46" s="307">
        <v>46966.25</v>
      </c>
      <c r="K46" s="307">
        <v>38823.75</v>
      </c>
      <c r="L46" s="307">
        <v>37746.25</v>
      </c>
      <c r="M46" s="307">
        <v>44360</v>
      </c>
      <c r="N46" s="307">
        <v>52801.25</v>
      </c>
      <c r="O46" s="307">
        <v>72757.5</v>
      </c>
      <c r="P46" s="307">
        <v>0</v>
      </c>
      <c r="Q46" s="307"/>
      <c r="R46" s="307"/>
      <c r="S46" s="373">
        <f t="shared" si="8"/>
        <v>552997.5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>
        <v>85</v>
      </c>
      <c r="Q47" s="307"/>
      <c r="R47" s="307"/>
      <c r="S47" s="34"/>
    </row>
    <row r="48" spans="1:19" ht="15.75" x14ac:dyDescent="0.25">
      <c r="A48" s="295" t="s">
        <v>223</v>
      </c>
      <c r="B48" s="295"/>
      <c r="C48" s="295"/>
      <c r="D48" s="374">
        <f>SUM(D45:D47)</f>
        <v>55051.25</v>
      </c>
      <c r="E48" s="374">
        <f t="shared" ref="E48:R48" si="9">SUM(E45:E47)</f>
        <v>64841.25</v>
      </c>
      <c r="F48" s="374">
        <f t="shared" si="9"/>
        <v>37046.25</v>
      </c>
      <c r="G48" s="374">
        <f t="shared" si="9"/>
        <v>39422.5</v>
      </c>
      <c r="H48" s="374">
        <f t="shared" si="9"/>
        <v>30771.25</v>
      </c>
      <c r="I48" s="374">
        <f t="shared" si="9"/>
        <v>32431.25</v>
      </c>
      <c r="J48" s="374">
        <f t="shared" si="9"/>
        <v>46966.25</v>
      </c>
      <c r="K48" s="374">
        <f t="shared" si="9"/>
        <v>38823.75</v>
      </c>
      <c r="L48" s="374">
        <f t="shared" si="9"/>
        <v>37746.25</v>
      </c>
      <c r="M48" s="374">
        <f t="shared" si="9"/>
        <v>44360</v>
      </c>
      <c r="N48" s="374">
        <f t="shared" si="9"/>
        <v>52801.25</v>
      </c>
      <c r="O48" s="374">
        <f t="shared" si="9"/>
        <v>72757.5</v>
      </c>
      <c r="P48" s="374">
        <f t="shared" si="9"/>
        <v>85</v>
      </c>
      <c r="Q48" s="374">
        <f t="shared" si="9"/>
        <v>0</v>
      </c>
      <c r="R48" s="374">
        <f t="shared" si="9"/>
        <v>0</v>
      </c>
      <c r="S48" s="374">
        <f t="shared" ref="S48" si="10">SUM(S45:S47)</f>
        <v>553018.75</v>
      </c>
    </row>
    <row r="49" spans="1:19" ht="15" x14ac:dyDescent="0.2">
      <c r="A49" s="37"/>
      <c r="B49" s="37"/>
      <c r="C49" s="37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4"/>
    </row>
    <row r="50" spans="1:19" ht="16.5" thickBot="1" x14ac:dyDescent="0.3">
      <c r="A50" s="295" t="s">
        <v>224</v>
      </c>
      <c r="B50" s="37"/>
      <c r="C50" s="37"/>
      <c r="D50" s="376">
        <f>D43+D48</f>
        <v>279068</v>
      </c>
      <c r="E50" s="376">
        <f t="shared" ref="E50:S50" si="11">E43+E48</f>
        <v>328883.25</v>
      </c>
      <c r="F50" s="376">
        <f t="shared" si="11"/>
        <v>197966</v>
      </c>
      <c r="G50" s="376">
        <f t="shared" si="11"/>
        <v>209930</v>
      </c>
      <c r="H50" s="376">
        <f t="shared" si="11"/>
        <v>163588</v>
      </c>
      <c r="I50" s="376">
        <f t="shared" si="11"/>
        <v>173774</v>
      </c>
      <c r="J50" s="376">
        <f t="shared" si="11"/>
        <v>254796</v>
      </c>
      <c r="K50" s="376">
        <f t="shared" si="11"/>
        <v>207514</v>
      </c>
      <c r="L50" s="376">
        <f t="shared" si="11"/>
        <v>199640</v>
      </c>
      <c r="M50" s="376">
        <f t="shared" si="11"/>
        <v>231429</v>
      </c>
      <c r="N50" s="376">
        <f t="shared" si="11"/>
        <v>268582</v>
      </c>
      <c r="O50" s="376">
        <f t="shared" si="11"/>
        <v>362641</v>
      </c>
      <c r="P50" s="376">
        <f t="shared" si="11"/>
        <v>-99540</v>
      </c>
      <c r="Q50" s="376">
        <f t="shared" si="11"/>
        <v>0</v>
      </c>
      <c r="R50" s="376">
        <f t="shared" si="11"/>
        <v>0</v>
      </c>
      <c r="S50" s="377">
        <f t="shared" si="11"/>
        <v>2778186.25</v>
      </c>
    </row>
  </sheetData>
  <printOptions horizontalCentered="1"/>
  <pageMargins left="0.45" right="0.45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11" activePane="bottomLeft" state="frozen"/>
      <selection activeCell="L17" sqref="L17"/>
      <selection pane="bottomLeft" activeCell="G23" sqref="G23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/>
      <c r="B2" s="288" t="s">
        <v>347</v>
      </c>
      <c r="C2" s="287"/>
      <c r="D2" s="287"/>
      <c r="E2" s="287"/>
      <c r="F2" s="287"/>
      <c r="G2" s="287"/>
      <c r="H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242</v>
      </c>
      <c r="D4" s="289" t="s">
        <v>193</v>
      </c>
      <c r="E4" s="290" t="s">
        <v>243</v>
      </c>
      <c r="F4" s="290"/>
      <c r="G4" s="289" t="s">
        <v>348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330</v>
      </c>
      <c r="C6" s="9">
        <f>'9397 BOEE'!S8</f>
        <v>1029000.07</v>
      </c>
      <c r="D6" s="9"/>
      <c r="E6" s="271">
        <f>C6+D6</f>
        <v>1029000.07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3178.75</v>
      </c>
      <c r="D8" s="9"/>
      <c r="E8" s="271">
        <f t="shared" ref="E8:E10" si="1">C8+D8</f>
        <v>3178.75</v>
      </c>
      <c r="F8" s="271"/>
      <c r="G8" s="273">
        <f>'9397 BOEE'!U11</f>
        <v>500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1180331</v>
      </c>
      <c r="D9" s="9"/>
      <c r="E9" s="271">
        <f t="shared" si="1"/>
        <v>1180331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394740</v>
      </c>
      <c r="D10" s="9"/>
      <c r="E10" s="271">
        <f t="shared" si="1"/>
        <v>394740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2607249.8199999998</v>
      </c>
      <c r="D11" s="281">
        <f t="shared" ref="D11" si="3">SUM(D6:D10)</f>
        <v>0</v>
      </c>
      <c r="E11" s="281">
        <f t="shared" si="2"/>
        <v>2607249.8199999998</v>
      </c>
      <c r="F11" s="281"/>
      <c r="G11" s="282">
        <f>SUM(G6:G10)</f>
        <v>3944681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1578249.75</v>
      </c>
      <c r="D12" s="283">
        <f>SUM(D8:D10)</f>
        <v>0</v>
      </c>
      <c r="E12" s="283">
        <f>SUM(E8:E10)</f>
        <v>1578249.75</v>
      </c>
      <c r="F12" s="283"/>
      <c r="G12" s="284">
        <f>SUM(G8:G10)</f>
        <v>2390500</v>
      </c>
      <c r="H12" s="285">
        <f>G12-E12</f>
        <v>812250.25</v>
      </c>
      <c r="I12" s="274">
        <f>IF(G12=0,0,E12/G12)</f>
        <v>0.66021742313323573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1241606.1800000002</v>
      </c>
      <c r="D15" s="9"/>
      <c r="E15" s="271">
        <f t="shared" ref="E15:E42" si="4">C15+D15</f>
        <v>1241606.1800000002</v>
      </c>
      <c r="F15" s="271"/>
      <c r="G15" s="273">
        <f>'9397 BOEE'!U19</f>
        <v>1774366</v>
      </c>
      <c r="H15" s="9">
        <f>G15-E15</f>
        <v>532759.81999999983</v>
      </c>
      <c r="I15" s="274">
        <f t="shared" ref="I15:I43" si="5">IF(G15=0,0,E15/G15)</f>
        <v>0.69974637701579057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8726.1899999999987</v>
      </c>
      <c r="D16" s="9"/>
      <c r="E16" s="271">
        <f t="shared" si="4"/>
        <v>8726.1899999999987</v>
      </c>
      <c r="F16" s="271"/>
      <c r="G16" s="273">
        <f>'9397 BOEE'!U20</f>
        <v>15000</v>
      </c>
      <c r="H16" s="9">
        <f t="shared" ref="H16:H42" si="6">G16-D16-C16</f>
        <v>6273.8100000000013</v>
      </c>
      <c r="I16" s="274">
        <f t="shared" si="5"/>
        <v>0.58174599999999987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3111.6</v>
      </c>
      <c r="D17" s="9"/>
      <c r="E17" s="271">
        <f t="shared" si="4"/>
        <v>3111.6</v>
      </c>
      <c r="F17" s="271"/>
      <c r="G17" s="273">
        <f>'9397 BOEE'!U21</f>
        <v>20000</v>
      </c>
      <c r="H17" s="9">
        <f t="shared" si="6"/>
        <v>16888.400000000001</v>
      </c>
      <c r="I17" s="274">
        <f t="shared" si="5"/>
        <v>0.15558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7017.3600000000006</v>
      </c>
      <c r="D18" s="9"/>
      <c r="E18" s="271">
        <f t="shared" si="4"/>
        <v>7017.3600000000006</v>
      </c>
      <c r="F18" s="271"/>
      <c r="G18" s="273">
        <f>'9397 BOEE'!U22</f>
        <v>10000</v>
      </c>
      <c r="H18" s="9">
        <f t="shared" si="6"/>
        <v>2982.6399999999994</v>
      </c>
      <c r="I18" s="274">
        <f t="shared" si="5"/>
        <v>0.70173600000000003</v>
      </c>
    </row>
    <row r="19" spans="1:9" x14ac:dyDescent="0.2">
      <c r="A19" s="267" t="s">
        <v>233</v>
      </c>
      <c r="B19" s="266" t="s">
        <v>234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172.75</v>
      </c>
      <c r="D21" s="9"/>
      <c r="E21" s="271">
        <f t="shared" si="4"/>
        <v>172.75</v>
      </c>
      <c r="F21" s="271"/>
      <c r="G21" s="273">
        <f>'9397 BOEE'!U25</f>
        <v>3311</v>
      </c>
      <c r="H21" s="9">
        <f t="shared" si="6"/>
        <v>3138.25</v>
      </c>
      <c r="I21" s="274">
        <f t="shared" si="5"/>
        <v>5.2174569616430085E-2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3384.5250000000005</v>
      </c>
      <c r="D23" s="9"/>
      <c r="E23" s="271">
        <f t="shared" si="4"/>
        <v>3384.5250000000005</v>
      </c>
      <c r="F23" s="271"/>
      <c r="G23" s="273">
        <f>'9397 BOEE'!U27</f>
        <v>8000</v>
      </c>
      <c r="H23" s="9">
        <f t="shared" si="6"/>
        <v>4615.4749999999995</v>
      </c>
      <c r="I23" s="274">
        <f t="shared" si="5"/>
        <v>0.42306562500000006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10492.95</v>
      </c>
      <c r="D24" s="9"/>
      <c r="E24" s="271">
        <f t="shared" si="4"/>
        <v>10492.95</v>
      </c>
      <c r="F24" s="271"/>
      <c r="G24" s="273">
        <f>'9397 BOEE'!U28</f>
        <v>15000</v>
      </c>
      <c r="H24" s="9">
        <f t="shared" si="6"/>
        <v>4507.0499999999993</v>
      </c>
      <c r="I24" s="274">
        <f t="shared" si="5"/>
        <v>0.6995300000000001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42000</v>
      </c>
      <c r="D25" s="9"/>
      <c r="E25" s="271">
        <f t="shared" si="4"/>
        <v>42000</v>
      </c>
      <c r="F25" s="271"/>
      <c r="G25" s="273">
        <f>'9397 BOEE'!U29</f>
        <v>72000</v>
      </c>
      <c r="H25" s="9">
        <f t="shared" si="6"/>
        <v>30000</v>
      </c>
      <c r="I25" s="274">
        <f t="shared" si="5"/>
        <v>0.58333333333333337</v>
      </c>
    </row>
    <row r="26" spans="1:9" x14ac:dyDescent="0.2">
      <c r="A26" s="267" t="s">
        <v>236</v>
      </c>
      <c r="B26" s="266" t="s">
        <v>237</v>
      </c>
      <c r="C26" s="9">
        <f>'9397 BOEE'!S30</f>
        <v>2003.4199999999998</v>
      </c>
      <c r="D26" s="9"/>
      <c r="E26" s="271">
        <f t="shared" ref="E26" si="11">C26+D26</f>
        <v>2003.4199999999998</v>
      </c>
      <c r="F26" s="271"/>
      <c r="G26" s="273">
        <f>'9397 BOEE'!U30</f>
        <v>4000.25</v>
      </c>
      <c r="H26" s="9">
        <f t="shared" ref="H26" si="12">G26-D26-C26</f>
        <v>1996.8300000000002</v>
      </c>
      <c r="I26" s="274">
        <f t="shared" si="5"/>
        <v>0.50082369851884256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682.72</v>
      </c>
      <c r="D27" s="9"/>
      <c r="E27" s="271">
        <f t="shared" si="4"/>
        <v>682.72</v>
      </c>
      <c r="F27" s="271"/>
      <c r="G27" s="273">
        <f>'9397 BOEE'!U31</f>
        <v>5000</v>
      </c>
      <c r="H27" s="9">
        <f t="shared" si="6"/>
        <v>4317.28</v>
      </c>
      <c r="I27" s="274">
        <f t="shared" si="5"/>
        <v>0.136544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2979.9</v>
      </c>
      <c r="D28" s="9"/>
      <c r="E28" s="271">
        <f t="shared" si="4"/>
        <v>2979.9</v>
      </c>
      <c r="F28" s="271"/>
      <c r="G28" s="273">
        <f>'9397 BOEE'!U32</f>
        <v>5000</v>
      </c>
      <c r="H28" s="9">
        <f t="shared" si="6"/>
        <v>2020.1</v>
      </c>
      <c r="I28" s="274">
        <f t="shared" si="5"/>
        <v>0.59598000000000007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207.62</v>
      </c>
      <c r="D30" s="9"/>
      <c r="E30" s="271">
        <f t="shared" si="4"/>
        <v>207.62</v>
      </c>
      <c r="F30" s="271"/>
      <c r="G30" s="273">
        <f>'9397 BOEE'!U34</f>
        <v>1000</v>
      </c>
      <c r="H30" s="9">
        <f t="shared" si="6"/>
        <v>792.38</v>
      </c>
      <c r="I30" s="274">
        <f t="shared" si="5"/>
        <v>0.20762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3325.0600000000004</v>
      </c>
      <c r="D31" s="9"/>
      <c r="E31" s="271">
        <f t="shared" si="4"/>
        <v>3325.0600000000004</v>
      </c>
      <c r="F31" s="271"/>
      <c r="G31" s="273">
        <f>'9397 BOEE'!U35</f>
        <v>10000</v>
      </c>
      <c r="H31" s="9">
        <f t="shared" si="6"/>
        <v>6674.94</v>
      </c>
      <c r="I31" s="274">
        <f t="shared" si="5"/>
        <v>0.33250600000000002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305214.62000000005</v>
      </c>
      <c r="D32" s="9"/>
      <c r="E32" s="271">
        <f t="shared" si="4"/>
        <v>305214.62000000005</v>
      </c>
      <c r="F32" s="271"/>
      <c r="G32" s="273">
        <f>'9397 BOEE'!U36</f>
        <v>410621</v>
      </c>
      <c r="H32" s="9">
        <f t="shared" si="6"/>
        <v>105406.37999999995</v>
      </c>
      <c r="I32" s="274">
        <f t="shared" si="5"/>
        <v>0.74330007476480753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70000</v>
      </c>
      <c r="H33" s="9">
        <f t="shared" si="6"/>
        <v>70000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55000</v>
      </c>
      <c r="H34" s="9">
        <f t="shared" si="6"/>
        <v>55000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257528.08</v>
      </c>
      <c r="D35" s="9"/>
      <c r="E35" s="271">
        <f t="shared" si="4"/>
        <v>257528.08</v>
      </c>
      <c r="F35" s="271"/>
      <c r="G35" s="273">
        <f>'9397 BOEE'!U39</f>
        <v>324259</v>
      </c>
      <c r="H35" s="9">
        <f t="shared" si="6"/>
        <v>66730.920000000013</v>
      </c>
      <c r="I35" s="274">
        <f t="shared" si="5"/>
        <v>0.79420487943279905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189</v>
      </c>
      <c r="H38" s="9">
        <f t="shared" si="6"/>
        <v>189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261.06</v>
      </c>
      <c r="D39" s="9"/>
      <c r="E39" s="271">
        <f t="shared" si="4"/>
        <v>261.06</v>
      </c>
      <c r="F39" s="271"/>
      <c r="G39" s="273">
        <f>'9397 BOEE'!U43</f>
        <v>5000</v>
      </c>
      <c r="H39" s="9">
        <f t="shared" si="6"/>
        <v>4738.9399999999996</v>
      </c>
      <c r="I39" s="274">
        <f t="shared" si="5"/>
        <v>5.2212000000000001E-2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22099.9</v>
      </c>
      <c r="D40" s="9"/>
      <c r="E40" s="271">
        <f t="shared" si="4"/>
        <v>22099.9</v>
      </c>
      <c r="F40" s="271"/>
      <c r="G40" s="273">
        <f>'9397 BOEE'!U44</f>
        <v>30000</v>
      </c>
      <c r="H40" s="9">
        <f t="shared" si="6"/>
        <v>7900.0999999999985</v>
      </c>
      <c r="I40" s="274">
        <f t="shared" si="5"/>
        <v>0.73666333333333334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885</v>
      </c>
      <c r="D42" s="9"/>
      <c r="E42" s="271">
        <f t="shared" si="4"/>
        <v>885</v>
      </c>
      <c r="F42" s="271"/>
      <c r="G42" s="273">
        <f>'9397 BOEE'!U46</f>
        <v>5000</v>
      </c>
      <c r="H42" s="9">
        <f t="shared" si="6"/>
        <v>4115</v>
      </c>
      <c r="I42" s="274">
        <f t="shared" si="5"/>
        <v>0.17699999999999999</v>
      </c>
    </row>
    <row r="43" spans="1:9" x14ac:dyDescent="0.2">
      <c r="A43" s="266"/>
      <c r="B43" s="268" t="s">
        <v>192</v>
      </c>
      <c r="C43" s="280">
        <f>SUM(C15:C42)</f>
        <v>1911698.9350000003</v>
      </c>
      <c r="D43" s="280">
        <f>SUM(D15:D42)</f>
        <v>0</v>
      </c>
      <c r="E43" s="280">
        <f>SUM(E15:E42)</f>
        <v>1911698.9350000003</v>
      </c>
      <c r="F43" s="280"/>
      <c r="G43" s="280">
        <f>SUM(G15:G42)</f>
        <v>2842945.92</v>
      </c>
      <c r="H43" s="280">
        <f>SUM(H15:H42)</f>
        <v>931246.98499999987</v>
      </c>
      <c r="I43" s="274">
        <f t="shared" si="5"/>
        <v>0.67243591288574367</v>
      </c>
    </row>
    <row r="44" spans="1:9" x14ac:dyDescent="0.2">
      <c r="I44" s="274"/>
    </row>
    <row r="45" spans="1:9" ht="13.5" thickBot="1" x14ac:dyDescent="0.25">
      <c r="B45" s="12" t="s">
        <v>214</v>
      </c>
      <c r="C45" s="283">
        <f>C12-C43</f>
        <v>-333449.18500000029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215</v>
      </c>
      <c r="C47" s="283">
        <f>C6+C45</f>
        <v>695550.88499999966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4" priority="7" operator="greaterThan">
      <formula>0.67</formula>
    </cfRule>
  </conditionalFormatting>
  <conditionalFormatting sqref="I12">
    <cfRule type="cellIs" dxfId="3" priority="6" operator="greaterThan">
      <formula>$M$16</formula>
    </cfRule>
  </conditionalFormatting>
  <conditionalFormatting sqref="I15:I43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</sheetPr>
  <dimension ref="A1:Y38"/>
  <sheetViews>
    <sheetView zoomScale="80" zoomScaleNormal="80" workbookViewId="0">
      <selection activeCell="L18" sqref="L18"/>
    </sheetView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  <col min="22" max="22" width="13.85546875" customWidth="1"/>
    <col min="23" max="23" width="14.2851562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317</v>
      </c>
      <c r="C2" s="47"/>
      <c r="D2" s="48"/>
      <c r="E2" s="48"/>
      <c r="F2" s="48"/>
      <c r="G2" s="48"/>
      <c r="H2" s="48"/>
      <c r="I2" s="48"/>
      <c r="J2" s="133" t="s">
        <v>309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0.75</v>
      </c>
      <c r="W3" s="48"/>
      <c r="X3" s="1"/>
      <c r="Y3" s="1"/>
    </row>
    <row r="4" spans="1:25" ht="15.75" x14ac:dyDescent="0.2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7.2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343</v>
      </c>
      <c r="V5" s="53" t="s">
        <v>31</v>
      </c>
      <c r="W5" s="53" t="s">
        <v>31</v>
      </c>
      <c r="X5" s="1"/>
      <c r="Y5" s="1"/>
    </row>
    <row r="6" spans="1:25" ht="31.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327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219647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0">
        <f t="shared" ref="D11:O11" si="0">SUM(D8:D10)</f>
        <v>0</v>
      </c>
      <c r="E11" s="380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219647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9478.93</v>
      </c>
      <c r="E14" s="70">
        <v>16706.169999999998</v>
      </c>
      <c r="F14" s="70">
        <v>27015.91</v>
      </c>
      <c r="G14" s="70">
        <v>12793.77</v>
      </c>
      <c r="H14" s="70">
        <v>16703.830000000002</v>
      </c>
      <c r="I14" s="70">
        <v>16703.66</v>
      </c>
      <c r="J14" s="70">
        <v>16711.36</v>
      </c>
      <c r="K14" s="70">
        <v>16711.349999999999</v>
      </c>
      <c r="L14" s="70">
        <v>26997.21</v>
      </c>
      <c r="M14" s="70">
        <v>16622</v>
      </c>
      <c r="N14" s="70">
        <v>16622</v>
      </c>
      <c r="O14" s="70">
        <v>16622</v>
      </c>
      <c r="P14" s="70">
        <v>7156</v>
      </c>
      <c r="Q14" s="70">
        <f>'Fcst by Job Class'!S21</f>
        <v>0</v>
      </c>
      <c r="R14" s="70">
        <v>0</v>
      </c>
      <c r="S14" s="70">
        <f t="shared" ref="S14:S17" si="1">SUMIF($D$6:$R$6,$X$2,D14:R14)</f>
        <v>159822.19</v>
      </c>
      <c r="T14" s="70">
        <f t="shared" ref="T14:T17" si="2">SUM(D14:R14)</f>
        <v>216844.19</v>
      </c>
      <c r="U14" s="70">
        <v>216099</v>
      </c>
      <c r="V14" s="71">
        <f>IF(U14=0,0,SUMIF($D$6:$R$6,$X$2,D14:R14)/U14)</f>
        <v>0.73957857278377037</v>
      </c>
      <c r="W14" s="199">
        <f>IF(U14=0,0,T14/U14)</f>
        <v>1.0034483731993207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7" si="3">IF(U15=0,0,SUMIF($D$6:$R$6,$X$2,D15:R15)/U15)</f>
        <v>0</v>
      </c>
      <c r="W15" s="199">
        <f t="shared" ref="W15:W17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2458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7.5</v>
      </c>
      <c r="F17" s="70">
        <v>7.5</v>
      </c>
      <c r="G17" s="70">
        <v>7.5</v>
      </c>
      <c r="H17" s="70">
        <v>7.5</v>
      </c>
      <c r="I17" s="70">
        <v>7.5</v>
      </c>
      <c r="J17" s="70">
        <v>7.5</v>
      </c>
      <c r="K17" s="70">
        <v>7.5</v>
      </c>
      <c r="L17" s="70">
        <v>7.5</v>
      </c>
      <c r="M17" s="70">
        <v>4</v>
      </c>
      <c r="N17" s="70">
        <v>4</v>
      </c>
      <c r="O17" s="70">
        <v>4</v>
      </c>
      <c r="P17" s="70">
        <v>4</v>
      </c>
      <c r="Q17" s="70">
        <v>0</v>
      </c>
      <c r="R17" s="70">
        <v>0</v>
      </c>
      <c r="S17" s="70">
        <f t="shared" si="1"/>
        <v>60</v>
      </c>
      <c r="T17" s="70">
        <f t="shared" si="2"/>
        <v>76</v>
      </c>
      <c r="U17" s="70">
        <v>90</v>
      </c>
      <c r="V17" s="71">
        <f t="shared" si="3"/>
        <v>0.66666666666666663</v>
      </c>
      <c r="W17" s="199">
        <f t="shared" si="4"/>
        <v>0.84444444444444444</v>
      </c>
      <c r="X17" s="206"/>
      <c r="Y17" s="317"/>
    </row>
    <row r="18" spans="1:25" ht="15" x14ac:dyDescent="0.2">
      <c r="A18" s="57"/>
      <c r="B18" s="57"/>
      <c r="C18" s="57"/>
      <c r="D18" s="70"/>
      <c r="E18" s="70"/>
      <c r="F18" s="34"/>
      <c r="G18" s="401"/>
      <c r="H18" s="401"/>
      <c r="I18" s="401"/>
      <c r="J18" s="70"/>
      <c r="K18" s="401"/>
      <c r="L18" s="401"/>
      <c r="M18" s="402"/>
      <c r="N18" s="401"/>
      <c r="O18" s="401"/>
      <c r="P18" s="70"/>
      <c r="Q18" s="70"/>
      <c r="R18" s="70"/>
      <c r="S18" s="70"/>
      <c r="T18" s="70"/>
      <c r="U18" s="70"/>
      <c r="V18" s="71"/>
      <c r="W18" s="199"/>
      <c r="X18" s="208"/>
      <c r="Y18" s="14"/>
    </row>
    <row r="19" spans="1:25" ht="15.75" x14ac:dyDescent="0.25">
      <c r="A19" s="90" t="s">
        <v>81</v>
      </c>
      <c r="B19" s="90"/>
      <c r="C19" s="90"/>
      <c r="D19" s="91">
        <f t="shared" ref="D19:U19" si="5">SUM(D14:D18)</f>
        <v>9478.93</v>
      </c>
      <c r="E19" s="91">
        <f t="shared" si="5"/>
        <v>16713.669999999998</v>
      </c>
      <c r="F19" s="91">
        <f t="shared" si="5"/>
        <v>27023.41</v>
      </c>
      <c r="G19" s="91">
        <f t="shared" si="5"/>
        <v>12801.27</v>
      </c>
      <c r="H19" s="91">
        <f t="shared" si="5"/>
        <v>16711.330000000002</v>
      </c>
      <c r="I19" s="91">
        <f t="shared" si="5"/>
        <v>16711.16</v>
      </c>
      <c r="J19" s="91">
        <f t="shared" si="5"/>
        <v>16718.86</v>
      </c>
      <c r="K19" s="91">
        <f t="shared" si="5"/>
        <v>16718.849999999999</v>
      </c>
      <c r="L19" s="91">
        <f t="shared" si="5"/>
        <v>27004.71</v>
      </c>
      <c r="M19" s="91">
        <f t="shared" si="5"/>
        <v>16626</v>
      </c>
      <c r="N19" s="91">
        <f t="shared" si="5"/>
        <v>16626</v>
      </c>
      <c r="O19" s="91">
        <f t="shared" si="5"/>
        <v>16626</v>
      </c>
      <c r="P19" s="91">
        <f t="shared" si="5"/>
        <v>7160</v>
      </c>
      <c r="Q19" s="91">
        <f t="shared" si="5"/>
        <v>0</v>
      </c>
      <c r="R19" s="91">
        <f t="shared" si="5"/>
        <v>0</v>
      </c>
      <c r="S19" s="91">
        <f t="shared" si="5"/>
        <v>159882.19</v>
      </c>
      <c r="T19" s="91">
        <f t="shared" si="5"/>
        <v>216920.19</v>
      </c>
      <c r="U19" s="91">
        <f t="shared" si="5"/>
        <v>219647</v>
      </c>
      <c r="V19" s="92">
        <f>SUMIF($D$6:$R$6,$X$2,D19:R19)/U19</f>
        <v>0.72790518422741946</v>
      </c>
      <c r="W19" s="202">
        <f>T19/U19</f>
        <v>0.9875854894444267</v>
      </c>
      <c r="X19" s="184"/>
      <c r="Y19" s="14"/>
    </row>
    <row r="20" spans="1:25" ht="15" x14ac:dyDescent="0.2">
      <c r="A20" s="93"/>
      <c r="B20" s="93"/>
      <c r="C20" s="9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94"/>
      <c r="W20" s="205"/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.75" x14ac:dyDescent="0.2">
      <c r="A22" s="90" t="s">
        <v>82</v>
      </c>
      <c r="B22" s="90"/>
      <c r="C22" s="90"/>
      <c r="D22" s="380">
        <f t="shared" ref="D22:U22" si="6">D11-D19</f>
        <v>-9478.93</v>
      </c>
      <c r="E22" s="380">
        <f t="shared" si="6"/>
        <v>-16713.669999999998</v>
      </c>
      <c r="F22" s="91">
        <f t="shared" si="6"/>
        <v>-27023.41</v>
      </c>
      <c r="G22" s="91">
        <f t="shared" si="6"/>
        <v>-12801.27</v>
      </c>
      <c r="H22" s="91">
        <f t="shared" si="6"/>
        <v>-16711.330000000002</v>
      </c>
      <c r="I22" s="91">
        <f t="shared" si="6"/>
        <v>-16711.16</v>
      </c>
      <c r="J22" s="91">
        <f t="shared" si="6"/>
        <v>-16718.86</v>
      </c>
      <c r="K22" s="91">
        <f t="shared" si="6"/>
        <v>-16718.849999999999</v>
      </c>
      <c r="L22" s="91">
        <f t="shared" si="6"/>
        <v>-27004.71</v>
      </c>
      <c r="M22" s="91">
        <f t="shared" si="6"/>
        <v>-16626</v>
      </c>
      <c r="N22" s="91">
        <f t="shared" si="6"/>
        <v>-16626</v>
      </c>
      <c r="O22" s="91">
        <f t="shared" si="6"/>
        <v>-16626</v>
      </c>
      <c r="P22" s="91">
        <f t="shared" si="6"/>
        <v>-7160</v>
      </c>
      <c r="Q22" s="91">
        <f t="shared" si="6"/>
        <v>0</v>
      </c>
      <c r="R22" s="91">
        <f t="shared" si="6"/>
        <v>0</v>
      </c>
      <c r="S22" s="91">
        <f t="shared" si="6"/>
        <v>-159882.19</v>
      </c>
      <c r="T22" s="91">
        <f t="shared" si="6"/>
        <v>-216920.19</v>
      </c>
      <c r="U22" s="91">
        <f t="shared" si="6"/>
        <v>0</v>
      </c>
      <c r="V22" s="406"/>
      <c r="W22" s="209"/>
      <c r="X22" s="184"/>
      <c r="Y22" s="14"/>
    </row>
    <row r="23" spans="1:25" ht="15.75" x14ac:dyDescent="0.2">
      <c r="A23" s="90" t="s">
        <v>301</v>
      </c>
      <c r="B23" s="90"/>
      <c r="C23" s="90"/>
      <c r="D23" s="380"/>
      <c r="E23" s="38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406"/>
      <c r="W23" s="209"/>
      <c r="X23" s="184"/>
      <c r="Y23" s="14"/>
    </row>
    <row r="24" spans="1:25" ht="15.75" x14ac:dyDescent="0.2">
      <c r="A24" s="90" t="s">
        <v>83</v>
      </c>
      <c r="B24" s="90"/>
      <c r="C24" s="90"/>
      <c r="D24" s="381">
        <f>D11-D19</f>
        <v>-9478.93</v>
      </c>
      <c r="E24" s="381">
        <f>D24+E22</f>
        <v>-26192.6</v>
      </c>
      <c r="F24" s="130">
        <f t="shared" ref="F24:R24" si="7">E24+F22</f>
        <v>-53216.009999999995</v>
      </c>
      <c r="G24" s="130">
        <f t="shared" si="7"/>
        <v>-66017.279999999999</v>
      </c>
      <c r="H24" s="130">
        <f>G24+H22-H23</f>
        <v>-82728.61</v>
      </c>
      <c r="I24" s="130">
        <f>H24+I22-I23</f>
        <v>-99439.77</v>
      </c>
      <c r="J24" s="130">
        <f>I24+J22-J23</f>
        <v>-116158.63</v>
      </c>
      <c r="K24" s="130">
        <f t="shared" si="7"/>
        <v>-132877.48000000001</v>
      </c>
      <c r="L24" s="130">
        <f t="shared" si="7"/>
        <v>-159882.19</v>
      </c>
      <c r="M24" s="130">
        <f t="shared" si="7"/>
        <v>-176508.19</v>
      </c>
      <c r="N24" s="130">
        <f t="shared" si="7"/>
        <v>-193134.19</v>
      </c>
      <c r="O24" s="130">
        <f t="shared" si="7"/>
        <v>-209760.19</v>
      </c>
      <c r="P24" s="130">
        <f t="shared" si="7"/>
        <v>-216920.19</v>
      </c>
      <c r="Q24" s="130">
        <f t="shared" si="7"/>
        <v>-216920.19</v>
      </c>
      <c r="R24" s="130">
        <f t="shared" si="7"/>
        <v>-216920.19</v>
      </c>
      <c r="S24" s="95"/>
      <c r="T24" s="95"/>
      <c r="U24" s="130">
        <f>U11-U19</f>
        <v>0</v>
      </c>
      <c r="V24" s="96" t="s">
        <v>10</v>
      </c>
      <c r="W24" s="212" t="s">
        <v>10</v>
      </c>
      <c r="X24" s="184"/>
      <c r="Y24" s="14"/>
    </row>
    <row r="25" spans="1:25" ht="18" x14ac:dyDescent="0.25">
      <c r="A25" s="403" t="s">
        <v>117</v>
      </c>
      <c r="B25" s="404"/>
      <c r="C25" s="404"/>
      <c r="D25" s="86"/>
      <c r="E25" s="86"/>
      <c r="F25" s="86"/>
      <c r="G25" s="86"/>
      <c r="H25" s="86"/>
      <c r="I25" s="86"/>
      <c r="J25" s="86"/>
      <c r="K25" s="86"/>
      <c r="L25" s="86"/>
      <c r="M25" s="34"/>
      <c r="N25" s="34"/>
      <c r="O25" s="86"/>
      <c r="P25" s="86"/>
      <c r="Q25" s="34"/>
      <c r="R25" s="34"/>
      <c r="S25" s="34"/>
      <c r="T25" s="389"/>
      <c r="U25" s="389"/>
      <c r="V25" s="389"/>
      <c r="W25" s="72"/>
      <c r="X25" s="184"/>
      <c r="Y25" s="106"/>
    </row>
    <row r="26" spans="1:25" ht="36" x14ac:dyDescent="0.25">
      <c r="A26" s="403"/>
      <c r="B26" s="404"/>
      <c r="C26" s="404"/>
      <c r="D26" s="86"/>
      <c r="E26" s="86"/>
      <c r="F26" s="86"/>
      <c r="G26" s="86"/>
      <c r="H26" s="86"/>
      <c r="I26" s="86"/>
      <c r="J26" s="86"/>
      <c r="K26" s="86"/>
      <c r="L26" s="34"/>
      <c r="M26" s="375"/>
      <c r="N26" s="34"/>
      <c r="O26" s="85"/>
      <c r="P26" s="336" t="s">
        <v>84</v>
      </c>
      <c r="Q26" s="345"/>
      <c r="R26" s="345"/>
      <c r="S26" s="346"/>
      <c r="T26" s="347" t="s">
        <v>85</v>
      </c>
      <c r="U26" s="346"/>
      <c r="V26" s="360" t="s">
        <v>295</v>
      </c>
      <c r="W26" s="348" t="s">
        <v>296</v>
      </c>
      <c r="X26" s="184"/>
      <c r="Y26" s="106"/>
    </row>
    <row r="27" spans="1:25" ht="18" x14ac:dyDescent="0.25">
      <c r="A27" s="405" t="s">
        <v>239</v>
      </c>
      <c r="B27" s="77"/>
      <c r="C27" s="404"/>
      <c r="D27" s="86"/>
      <c r="E27" s="86"/>
      <c r="F27" s="86"/>
      <c r="G27" s="86"/>
      <c r="H27" s="86"/>
      <c r="I27" s="86"/>
      <c r="J27" s="86"/>
      <c r="K27" s="86"/>
      <c r="L27" s="398"/>
      <c r="M27" s="383"/>
      <c r="N27" s="85"/>
      <c r="O27" s="85"/>
      <c r="P27" s="385" t="s">
        <v>319</v>
      </c>
      <c r="Q27" s="176" t="s">
        <v>293</v>
      </c>
      <c r="R27" s="340"/>
      <c r="S27" s="341"/>
      <c r="T27" s="174" t="s">
        <v>318</v>
      </c>
      <c r="U27" s="341"/>
      <c r="V27" s="175">
        <v>1</v>
      </c>
      <c r="W27" s="342">
        <v>1</v>
      </c>
      <c r="X27" s="184"/>
      <c r="Y27" s="106"/>
    </row>
    <row r="28" spans="1:25" ht="18" x14ac:dyDescent="0.25">
      <c r="A28" s="323"/>
      <c r="B28" s="99" t="s">
        <v>36</v>
      </c>
      <c r="C28" s="404"/>
      <c r="D28" s="86"/>
      <c r="E28" s="86"/>
      <c r="F28" s="86"/>
      <c r="G28" s="86"/>
      <c r="H28" s="86"/>
      <c r="I28" s="86"/>
      <c r="J28" s="86"/>
      <c r="K28" s="86"/>
      <c r="L28" s="73"/>
      <c r="M28" s="78"/>
      <c r="N28" s="85"/>
      <c r="O28" s="399"/>
      <c r="P28" s="344" t="s">
        <v>322</v>
      </c>
      <c r="Q28" s="176" t="s">
        <v>293</v>
      </c>
      <c r="R28" s="340"/>
      <c r="S28" s="341"/>
      <c r="T28" s="366" t="s">
        <v>334</v>
      </c>
      <c r="U28" s="367"/>
      <c r="V28" s="175">
        <v>1</v>
      </c>
      <c r="W28" s="342">
        <v>1</v>
      </c>
      <c r="X28" s="184"/>
      <c r="Y28" s="106"/>
    </row>
    <row r="29" spans="1:25" ht="18" x14ac:dyDescent="0.25">
      <c r="A29" s="34"/>
      <c r="B29" s="34"/>
      <c r="C29" s="404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384"/>
      <c r="O29" s="399"/>
      <c r="P29" s="386"/>
      <c r="Q29" s="387"/>
      <c r="R29" s="73"/>
      <c r="S29" s="367"/>
      <c r="T29" s="78"/>
      <c r="U29" s="367"/>
      <c r="V29" s="79"/>
      <c r="W29" s="388"/>
      <c r="X29" s="184"/>
      <c r="Y29" s="106"/>
    </row>
    <row r="30" spans="1:25" ht="18" x14ac:dyDescent="0.25">
      <c r="A30" s="403" t="s">
        <v>43</v>
      </c>
      <c r="B30" s="77"/>
      <c r="C30" s="77"/>
      <c r="D30" s="77"/>
      <c r="E30" s="77"/>
      <c r="F30" s="77"/>
      <c r="G30" s="77"/>
      <c r="H30" s="77"/>
      <c r="I30" s="77"/>
      <c r="J30" s="77"/>
      <c r="K30" s="324"/>
      <c r="L30" s="73"/>
      <c r="M30" s="78"/>
      <c r="N30" s="384"/>
      <c r="O30" s="366"/>
      <c r="P30" s="386"/>
      <c r="Q30" s="387"/>
      <c r="R30" s="73"/>
      <c r="S30" s="367"/>
      <c r="T30" s="78" t="s">
        <v>294</v>
      </c>
      <c r="U30" s="367"/>
      <c r="V30" s="79">
        <f>SUM(V27:V29)</f>
        <v>2</v>
      </c>
      <c r="W30" s="388">
        <f>SUM(W27:W29)</f>
        <v>2</v>
      </c>
      <c r="X30" s="184"/>
      <c r="Y30" s="14"/>
    </row>
    <row r="31" spans="1:25" ht="18" x14ac:dyDescent="0.25">
      <c r="A31" s="171">
        <v>101</v>
      </c>
      <c r="B31" s="168" t="s">
        <v>350</v>
      </c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4"/>
      <c r="O31" s="366"/>
      <c r="P31" s="391"/>
      <c r="Q31" s="392"/>
      <c r="R31" s="393"/>
      <c r="S31" s="394"/>
      <c r="T31" s="395"/>
      <c r="U31" s="394"/>
      <c r="V31" s="396"/>
      <c r="W31" s="397"/>
      <c r="X31" s="184"/>
      <c r="Y31" s="14"/>
    </row>
    <row r="32" spans="1:25" ht="18" x14ac:dyDescent="0.25">
      <c r="A32" s="171">
        <v>202</v>
      </c>
      <c r="B32" s="75" t="s">
        <v>320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4"/>
      <c r="O32" s="366"/>
      <c r="P32" s="14"/>
      <c r="Q32" s="14"/>
      <c r="R32" s="14"/>
      <c r="S32" s="14"/>
      <c r="T32" s="14"/>
      <c r="U32" s="14"/>
      <c r="V32" s="14"/>
      <c r="W32" s="14"/>
      <c r="X32" s="184"/>
      <c r="Y32" s="14"/>
    </row>
    <row r="33" spans="1:25" ht="18" x14ac:dyDescent="0.25">
      <c r="A33" s="171">
        <v>205</v>
      </c>
      <c r="B33" s="75" t="s">
        <v>321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4"/>
      <c r="O33" s="400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414</v>
      </c>
      <c r="B34" s="77" t="s">
        <v>359</v>
      </c>
      <c r="C34" s="34"/>
      <c r="D34" s="34"/>
      <c r="E34" s="34"/>
      <c r="F34" s="34"/>
      <c r="G34" s="34"/>
      <c r="H34" s="34"/>
      <c r="I34" s="34"/>
      <c r="J34" s="34"/>
      <c r="K34" s="323"/>
      <c r="L34" s="73"/>
      <c r="M34" s="78"/>
      <c r="N34" s="73"/>
      <c r="O34" s="34"/>
      <c r="P34" s="73"/>
      <c r="Q34" s="79"/>
      <c r="R34" s="73"/>
      <c r="S34" s="367"/>
      <c r="T34" s="366"/>
      <c r="U34" s="367"/>
      <c r="V34" s="79"/>
      <c r="W34" s="79"/>
      <c r="X34" s="184"/>
      <c r="Y34" s="14"/>
    </row>
    <row r="35" spans="1:25" ht="18" x14ac:dyDescent="0.25">
      <c r="A35" s="171">
        <v>510</v>
      </c>
      <c r="B35" s="77" t="s">
        <v>323</v>
      </c>
      <c r="C35" s="34"/>
      <c r="D35" s="34"/>
      <c r="E35" s="34"/>
      <c r="F35" s="34"/>
      <c r="G35" s="34"/>
      <c r="H35" s="34"/>
      <c r="I35" s="34"/>
      <c r="J35" s="34"/>
      <c r="K35" s="323"/>
      <c r="L35" s="77"/>
      <c r="M35" s="34"/>
      <c r="N35" s="34"/>
      <c r="O35" s="34"/>
      <c r="P35" s="34"/>
      <c r="Q35" s="34"/>
      <c r="R35" s="34"/>
      <c r="S35" s="34"/>
      <c r="T35" s="389"/>
      <c r="U35" s="389"/>
      <c r="V35" s="389"/>
      <c r="W35" s="390"/>
      <c r="X35" s="184"/>
      <c r="Y35" s="14"/>
    </row>
    <row r="36" spans="1:25" ht="18" x14ac:dyDescent="0.25">
      <c r="A36" s="3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89"/>
      <c r="U36" s="389"/>
      <c r="V36" s="389"/>
      <c r="W36" s="390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78"/>
      <c r="Q37" s="77"/>
      <c r="R37" s="77"/>
      <c r="S37" s="324"/>
      <c r="T37" s="389"/>
      <c r="U37" s="389"/>
      <c r="V37" s="389"/>
      <c r="W37" s="390"/>
      <c r="X37" s="184"/>
      <c r="Y37" s="14"/>
    </row>
    <row r="38" spans="1:25" x14ac:dyDescent="0.2">
      <c r="B38" s="14"/>
      <c r="C38" s="14"/>
      <c r="D38" s="14"/>
      <c r="E38" s="14"/>
      <c r="F38" s="14"/>
      <c r="G38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5" activePane="bottomLeft" state="frozen"/>
      <selection pane="bottomLeft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bestFit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349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232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1029000.07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3178.75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1180331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394740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2607249.8199999998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1578249.75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227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1241606.1800000002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1241606.1800000002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7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8726.1899999999987</v>
      </c>
      <c r="F16">
        <v>2</v>
      </c>
      <c r="G16" s="308"/>
      <c r="H16" s="307" t="str">
        <f t="shared" si="2"/>
        <v>ITD Reimbursements</v>
      </c>
      <c r="I16" s="312">
        <f t="shared" si="3"/>
        <v>305214.62000000005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11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3111.6</v>
      </c>
      <c r="F17">
        <v>3</v>
      </c>
      <c r="G17" s="308"/>
      <c r="H17" s="307" t="str">
        <f t="shared" si="2"/>
        <v>Gov Transfer Other Agencies</v>
      </c>
      <c r="I17" s="312">
        <f t="shared" si="3"/>
        <v>257528.08</v>
      </c>
      <c r="J17" s="303"/>
      <c r="K17" s="14"/>
      <c r="L17" s="14"/>
      <c r="M17" s="14"/>
      <c r="N17" s="14"/>
    </row>
    <row r="18" spans="1:14" x14ac:dyDescent="0.2">
      <c r="A18" s="308">
        <f t="shared" si="1"/>
        <v>8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7017.3600000000006</v>
      </c>
      <c r="F18">
        <v>4</v>
      </c>
      <c r="G18" s="308"/>
      <c r="H18" s="307" t="str">
        <f t="shared" si="2"/>
        <v>Rentals</v>
      </c>
      <c r="I18" s="312">
        <f t="shared" si="3"/>
        <v>42000</v>
      </c>
      <c r="J18" s="303"/>
      <c r="K18" s="14"/>
      <c r="L18" s="14"/>
      <c r="M18" s="14"/>
      <c r="N18" s="14"/>
    </row>
    <row r="19" spans="1:14" x14ac:dyDescent="0.2">
      <c r="A19" s="308">
        <f t="shared" si="1"/>
        <v>19</v>
      </c>
      <c r="B19" s="267" t="s">
        <v>233</v>
      </c>
      <c r="C19" s="266" t="s">
        <v>234</v>
      </c>
      <c r="D19" s="9">
        <f>'Obligations vs Bgt'!E19</f>
        <v>0</v>
      </c>
      <c r="F19">
        <v>5</v>
      </c>
      <c r="G19" s="308"/>
      <c r="H19" s="307" t="str">
        <f t="shared" si="2"/>
        <v>Other Expenses &amp; Obligations</v>
      </c>
      <c r="I19" s="312">
        <f t="shared" si="3"/>
        <v>22099.9</v>
      </c>
      <c r="J19" s="303"/>
      <c r="K19" s="14"/>
      <c r="L19" s="14"/>
      <c r="M19" s="14"/>
      <c r="N19" s="14"/>
    </row>
    <row r="20" spans="1:14" x14ac:dyDescent="0.2">
      <c r="A20" s="308">
        <f t="shared" si="1"/>
        <v>19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Communications</v>
      </c>
      <c r="I20" s="312">
        <f t="shared" si="3"/>
        <v>10492.95</v>
      </c>
      <c r="J20" s="303"/>
      <c r="K20" s="14"/>
      <c r="L20" s="14"/>
      <c r="M20" s="14"/>
      <c r="N20" s="14"/>
    </row>
    <row r="21" spans="1:14" x14ac:dyDescent="0.2">
      <c r="A21" s="308">
        <f t="shared" si="1"/>
        <v>18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172.75</v>
      </c>
      <c r="F21">
        <v>7</v>
      </c>
      <c r="G21" s="308"/>
      <c r="H21" s="307" t="str">
        <f t="shared" si="2"/>
        <v>In State Travel</v>
      </c>
      <c r="I21" s="312">
        <f t="shared" si="3"/>
        <v>8726.1899999999987</v>
      </c>
      <c r="J21" s="303"/>
      <c r="K21" s="14"/>
      <c r="L21" s="14"/>
      <c r="M21" s="14"/>
      <c r="N21" s="14"/>
    </row>
    <row r="22" spans="1:14" x14ac:dyDescent="0.2">
      <c r="A22" s="308">
        <f t="shared" si="1"/>
        <v>19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Office Supplies</v>
      </c>
      <c r="I22" s="312">
        <f t="shared" si="3"/>
        <v>7017.3600000000006</v>
      </c>
      <c r="J22" s="303"/>
      <c r="K22" s="14"/>
      <c r="L22" s="14"/>
      <c r="M22" s="14"/>
      <c r="N22" s="14"/>
    </row>
    <row r="23" spans="1:14" x14ac:dyDescent="0.2">
      <c r="A23" s="308">
        <f t="shared" si="1"/>
        <v>9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3384.5250000000005</v>
      </c>
      <c r="G23" s="308"/>
      <c r="H23" s="307" t="s">
        <v>248</v>
      </c>
      <c r="I23" s="312">
        <f>I25-SUM(I15:I22)</f>
        <v>17013.655000000028</v>
      </c>
      <c r="J23" s="303"/>
      <c r="K23" s="14"/>
      <c r="L23" s="14"/>
      <c r="M23" s="14"/>
      <c r="N23" s="14"/>
    </row>
    <row r="24" spans="1:14" x14ac:dyDescent="0.2">
      <c r="A24" s="308">
        <f t="shared" si="1"/>
        <v>6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10492.95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42000</v>
      </c>
      <c r="G25" s="308"/>
      <c r="H25" s="307" t="s">
        <v>192</v>
      </c>
      <c r="I25" s="312">
        <f>D43</f>
        <v>1911698.9350000003</v>
      </c>
      <c r="J25" s="303"/>
      <c r="K25" s="14"/>
      <c r="L25" s="14"/>
      <c r="M25" s="14"/>
      <c r="N25" s="14"/>
    </row>
    <row r="26" spans="1:14" x14ac:dyDescent="0.2">
      <c r="A26" s="308">
        <f t="shared" si="1"/>
        <v>13</v>
      </c>
      <c r="B26" s="267" t="s">
        <v>236</v>
      </c>
      <c r="C26" s="266" t="s">
        <v>237</v>
      </c>
      <c r="D26" s="9">
        <f>'Obligations vs Bgt'!E26</f>
        <v>2003.4199999999998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15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682.72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12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2979.9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19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17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207.62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10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3325.0600000000004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305214.62000000005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19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19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257528.08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19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19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19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16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261.06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5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22099.9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19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14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885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1911698.9350000003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-333449.18500000029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695550.88499999966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279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290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229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230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9500 BOEE</vt:lpstr>
      <vt:lpstr>Expenditures Graph Data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2026-04-17 BOEE Tab C</dc:title>
  <dc:creator>Randall.Lagerblade@iowa.gov</dc:creator>
  <cp:lastModifiedBy>Albers, Lisa [IDOE]</cp:lastModifiedBy>
  <cp:lastPrinted>2024-09-05T21:15:09Z</cp:lastPrinted>
  <dcterms:created xsi:type="dcterms:W3CDTF">2015-04-28T12:49:55Z</dcterms:created>
  <dcterms:modified xsi:type="dcterms:W3CDTF">2026-04-10T15:59:35Z</dcterms:modified>
</cp:coreProperties>
</file>