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y Drive\PK-12\Special Education\Public Reporting\Public Comment on Proposed State Applications Part B and C\Part B\"/>
    </mc:Choice>
  </mc:AlternateContent>
  <xr:revisionPtr revIDLastSave="0" documentId="8_{AA02510E-D757-4ABA-954A-11FFF103BB93}" xr6:coauthVersionLast="47" xr6:coauthVersionMax="47" xr10:uidLastSave="{00000000-0000-0000-0000-000000000000}"/>
  <bookViews>
    <workbookView xWindow="-120" yWindow="-120" windowWidth="29040" windowHeight="15720" xr2:uid="{0A66B22F-31DF-4C60-A593-BF2B320F6674}"/>
  </bookViews>
  <sheets>
    <sheet name="5-13-25 Iowa Interactive FFY25" sheetId="1" r:id="rId1"/>
  </sheets>
  <externalReferences>
    <externalReference r:id="rId2"/>
  </externalReferences>
  <definedNames>
    <definedName name="admin">'[1]Admin Maximums'!$A$4:$Z$61</definedName>
    <definedName name="admin_year">'[1]Admin Maximums'!$A$3:$Z$3</definedName>
    <definedName name="fund_table">'[1]Prior Year Funding Levels'!$A$2:$AB$62</definedName>
    <definedName name="other">'[1]Other Activities Maxmiums'!$A$5:$DA$61</definedName>
    <definedName name="other_label">'[1]Other Activities Maxmiums'!$A$2:$DA$2</definedName>
    <definedName name="_xlnm.Print_Area" localSheetId="0">'5-13-25 Iowa Interactive FFY25'!$A$1:$P$201</definedName>
    <definedName name="year_row">'[1]Prior Year Funding Levels'!$A$1:$AN$1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55" i="1" l="1"/>
  <c r="X252" i="1"/>
  <c r="Z215" i="1"/>
  <c r="U209" i="1"/>
  <c r="Q207" i="1"/>
  <c r="H201" i="1"/>
  <c r="J201" i="1" s="1"/>
  <c r="J202" i="1" s="1"/>
  <c r="J194" i="1"/>
  <c r="J193" i="1"/>
  <c r="I193" i="1"/>
  <c r="I187" i="1"/>
  <c r="A183" i="1"/>
  <c r="I172" i="1"/>
  <c r="I159" i="1"/>
  <c r="I153" i="1"/>
  <c r="I148" i="1"/>
  <c r="I144" i="1"/>
  <c r="I140" i="1"/>
  <c r="I137" i="1"/>
  <c r="I134" i="1"/>
  <c r="I131" i="1"/>
  <c r="I129" i="1"/>
  <c r="I125" i="1"/>
  <c r="J120" i="1"/>
  <c r="I120" i="1"/>
  <c r="J116" i="1"/>
  <c r="I116" i="1"/>
  <c r="H113" i="1"/>
  <c r="H118" i="1" s="1"/>
  <c r="H122" i="1" s="1"/>
  <c r="H127" i="1" s="1"/>
  <c r="H130" i="1" s="1"/>
  <c r="H133" i="1" s="1"/>
  <c r="H136" i="1" s="1"/>
  <c r="H139" i="1" s="1"/>
  <c r="H142" i="1" s="1"/>
  <c r="H146" i="1" s="1"/>
  <c r="H151" i="1" s="1"/>
  <c r="H156" i="1" s="1"/>
  <c r="H165" i="1" s="1"/>
  <c r="H174" i="1" s="1"/>
  <c r="I110" i="1"/>
  <c r="I97" i="1"/>
  <c r="I96" i="1"/>
  <c r="B95" i="1"/>
  <c r="S278" i="1" s="1"/>
  <c r="J91" i="1"/>
  <c r="I62" i="1"/>
  <c r="J62" i="1" s="1"/>
  <c r="I58" i="1"/>
  <c r="H47" i="1"/>
  <c r="Y225" i="1" s="1"/>
  <c r="I45" i="1"/>
  <c r="I41" i="1"/>
  <c r="I39" i="1"/>
  <c r="I35" i="1"/>
  <c r="I24" i="1"/>
  <c r="I21" i="1"/>
  <c r="I12" i="1"/>
  <c r="I2" i="1"/>
  <c r="B32" i="1" s="1"/>
  <c r="H2" i="1"/>
  <c r="H88" i="1" s="1"/>
  <c r="G2" i="1"/>
  <c r="H82" i="1" s="1"/>
  <c r="F2" i="1"/>
  <c r="H78" i="1" s="1"/>
  <c r="E2" i="1"/>
  <c r="H72" i="1" s="1"/>
  <c r="D2" i="1"/>
  <c r="I9" i="1" s="1"/>
  <c r="B2" i="1"/>
  <c r="I3" i="1" s="1"/>
  <c r="I5" i="1" s="1"/>
  <c r="U230" i="1" l="1"/>
  <c r="J47" i="1"/>
  <c r="J48" i="1" s="1"/>
  <c r="H13" i="1"/>
  <c r="Z216" i="1"/>
  <c r="X227" i="1" s="1"/>
  <c r="J11" i="1"/>
  <c r="J165" i="1"/>
  <c r="J151" i="1"/>
  <c r="J142" i="1"/>
  <c r="J136" i="1"/>
  <c r="J130" i="1"/>
  <c r="J122" i="1"/>
  <c r="K113" i="1"/>
  <c r="J113" i="1"/>
  <c r="K156" i="1"/>
  <c r="K146" i="1"/>
  <c r="K139" i="1"/>
  <c r="K133" i="1"/>
  <c r="K127" i="1"/>
  <c r="I176" i="1"/>
  <c r="J156" i="1"/>
  <c r="J146" i="1"/>
  <c r="J139" i="1"/>
  <c r="J133" i="1"/>
  <c r="J127" i="1"/>
  <c r="K118" i="1"/>
  <c r="J118" i="1"/>
  <c r="K165" i="1"/>
  <c r="K151" i="1"/>
  <c r="K142" i="1"/>
  <c r="K136" i="1"/>
  <c r="K130" i="1"/>
  <c r="K122" i="1"/>
  <c r="J66" i="1"/>
  <c r="Z271" i="1"/>
  <c r="S272" i="1"/>
  <c r="J64" i="1"/>
  <c r="H96" i="1"/>
  <c r="I99" i="1" s="1"/>
  <c r="J99" i="1" s="1"/>
  <c r="E111" i="1"/>
  <c r="J110" i="1" s="1"/>
  <c r="S268" i="1"/>
  <c r="S273" i="1"/>
  <c r="S267" i="1"/>
  <c r="V272" i="1"/>
  <c r="V227" i="1"/>
  <c r="S269" i="1"/>
  <c r="S275" i="1"/>
  <c r="D111" i="1"/>
  <c r="U269" i="1"/>
  <c r="S276" i="1"/>
  <c r="S270" i="1"/>
  <c r="S277" i="1"/>
  <c r="A110" i="1"/>
  <c r="S271" i="1"/>
  <c r="J98" i="1" l="1"/>
  <c r="Z257" i="1"/>
  <c r="J104" i="1"/>
  <c r="J101" i="1"/>
  <c r="J103" i="1"/>
  <c r="J102" i="1"/>
  <c r="K101" i="1"/>
  <c r="J100" i="1"/>
  <c r="J180" i="1"/>
  <c r="J176" i="1"/>
  <c r="J1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gregory.frane</author>
  </authors>
  <commentList>
    <comment ref="B17" authorId="0" shapeId="0" xr:uid="{B5F90898-4690-4360-9D9B-53794580BA8D}">
      <text>
        <r>
          <rPr>
            <b/>
            <sz val="8"/>
            <color indexed="81"/>
            <rFont val="Tahoma"/>
            <family val="2"/>
          </rPr>
          <t xml:space="preserve">See 20 U.S.C. 1411(e)(1)(A) and 1411(e)(3)(B)(i)
</t>
        </r>
      </text>
    </comment>
    <comment ref="B23" authorId="0" shapeId="0" xr:uid="{344AF21B-83C2-4042-95D8-962305E9AEF3}">
      <text>
        <r>
          <rPr>
            <b/>
            <sz val="8"/>
            <color indexed="81"/>
            <rFont val="Tahoma"/>
            <family val="2"/>
          </rPr>
          <t xml:space="preserve">See 20 U.S.C. 1411(e)(1)(D)
</t>
        </r>
      </text>
    </comment>
    <comment ref="B27" authorId="0" shapeId="0" xr:uid="{665C44AE-B31D-4F05-A980-9A38280B4CF7}">
      <text>
        <r>
          <rPr>
            <b/>
            <sz val="8"/>
            <color indexed="81"/>
            <rFont val="Tahoma"/>
            <family val="2"/>
          </rPr>
          <t>See 20 U.S.C. 1411(e)(6) and 1411(e)(1)(B)</t>
        </r>
        <r>
          <rPr>
            <sz val="8"/>
            <color indexed="81"/>
            <rFont val="Tahoma"/>
            <family val="2"/>
          </rPr>
          <t xml:space="preserve">
</t>
        </r>
      </text>
    </comment>
    <comment ref="C34" authorId="0" shapeId="0" xr:uid="{6304F69A-04FB-4B7C-8342-FAF43B3A0A7E}">
      <text>
        <r>
          <rPr>
            <b/>
            <sz val="8"/>
            <color indexed="81"/>
            <rFont val="Tahoma"/>
            <family val="2"/>
          </rPr>
          <t>See 20 U.S.C. 1411(e)(2)(C)(i)</t>
        </r>
        <r>
          <rPr>
            <sz val="8"/>
            <color indexed="81"/>
            <rFont val="Tahoma"/>
            <family val="2"/>
          </rPr>
          <t xml:space="preserve">
</t>
        </r>
      </text>
    </comment>
    <comment ref="C37" authorId="0" shapeId="0" xr:uid="{73CE4219-FF08-4469-9B90-7FC709069CEA}">
      <text>
        <r>
          <rPr>
            <b/>
            <sz val="8"/>
            <color indexed="81"/>
            <rFont val="Tahoma"/>
            <family val="2"/>
          </rPr>
          <t>See 20 U.S.C. 1411(e)(2)(C)(iii)</t>
        </r>
        <r>
          <rPr>
            <sz val="8"/>
            <color indexed="81"/>
            <rFont val="Tahoma"/>
            <family val="2"/>
          </rPr>
          <t xml:space="preserve">
</t>
        </r>
      </text>
    </comment>
    <comment ref="C41" authorId="0" shapeId="0" xr:uid="{35D4CC77-4029-4D19-B3E9-CFF8716B1EDD}">
      <text>
        <r>
          <rPr>
            <b/>
            <sz val="8"/>
            <color indexed="81"/>
            <rFont val="Tahoma"/>
            <family val="2"/>
          </rPr>
          <t>See 20 U.S.C. 1411(e)(2)(C)(vii)</t>
        </r>
        <r>
          <rPr>
            <sz val="8"/>
            <color indexed="81"/>
            <rFont val="Tahoma"/>
            <family val="2"/>
          </rPr>
          <t xml:space="preserve">
</t>
        </r>
      </text>
    </comment>
    <comment ref="C43" authorId="0" shapeId="0" xr:uid="{64B540D5-7C92-47C2-849B-6E2EBCD5C43D}">
      <text>
        <r>
          <rPr>
            <b/>
            <sz val="8"/>
            <color indexed="81"/>
            <rFont val="Tahoma"/>
            <family val="2"/>
          </rPr>
          <t>See 20 U.S.C. 1411(e)(2)(C)(viii)</t>
        </r>
        <r>
          <rPr>
            <sz val="8"/>
            <color indexed="81"/>
            <rFont val="Tahoma"/>
            <family val="2"/>
          </rPr>
          <t xml:space="preserve">
</t>
        </r>
      </text>
    </comment>
    <comment ref="B50" authorId="0" shapeId="0" xr:uid="{0360A774-D924-4456-BED0-36BF3BC5BB83}">
      <text>
        <r>
          <rPr>
            <b/>
            <sz val="8"/>
            <color indexed="81"/>
            <rFont val="Tahoma"/>
            <family val="2"/>
          </rPr>
          <t xml:space="preserve">See 20 U.S.C. 1411(e)(7)
</t>
        </r>
      </text>
    </comment>
    <comment ref="A70" authorId="0" shapeId="0" xr:uid="{0075149C-2E32-4E14-A127-47505834A9B5}">
      <text>
        <r>
          <rPr>
            <b/>
            <sz val="8"/>
            <color indexed="81"/>
            <rFont val="Tahoma"/>
            <family val="2"/>
          </rPr>
          <t>See 20 U.S.C. 1411(e)(2)(A)(i)</t>
        </r>
        <r>
          <rPr>
            <sz val="8"/>
            <color indexed="81"/>
            <rFont val="Tahoma"/>
            <family val="2"/>
          </rPr>
          <t xml:space="preserve">
</t>
        </r>
      </text>
    </comment>
    <comment ref="A76" authorId="0" shapeId="0" xr:uid="{3F7C0182-213E-4AC6-9D61-3B4C4AA7F848}">
      <text>
        <r>
          <rPr>
            <b/>
            <sz val="8"/>
            <color indexed="81"/>
            <rFont val="Tahoma"/>
            <family val="2"/>
          </rPr>
          <t>See 20 U.S.C. 1411(e)(2)(A)(i) and 20 U.S.C. 1411(e)(2)(A)(iii)(I)</t>
        </r>
        <r>
          <rPr>
            <sz val="8"/>
            <color indexed="81"/>
            <rFont val="Tahoma"/>
            <family val="2"/>
          </rPr>
          <t xml:space="preserve">
</t>
        </r>
      </text>
    </comment>
    <comment ref="A80" authorId="0" shapeId="0" xr:uid="{84915AF2-C7F9-45BF-A64F-1782F3B8F2EF}">
      <text>
        <r>
          <rPr>
            <b/>
            <sz val="8"/>
            <color indexed="81"/>
            <rFont val="Tahoma"/>
            <family val="2"/>
          </rPr>
          <t>See 20 U.S.C. 1411(e)(2)(A)(ii)</t>
        </r>
        <r>
          <rPr>
            <sz val="8"/>
            <color indexed="81"/>
            <rFont val="Tahoma"/>
            <family val="2"/>
          </rPr>
          <t xml:space="preserve">
</t>
        </r>
      </text>
    </comment>
    <comment ref="A86" authorId="0" shapeId="0" xr:uid="{C8DC68CD-8D45-42E7-A4AD-549241FA786A}">
      <text>
        <r>
          <rPr>
            <b/>
            <sz val="8"/>
            <color indexed="81"/>
            <rFont val="Tahoma"/>
            <family val="2"/>
          </rPr>
          <t>See 20 U.S.C. 1411(e)(2)(A)(ii) and 20 U.S.C. 1411(e)(2)(A)(iii)(II)</t>
        </r>
        <r>
          <rPr>
            <sz val="8"/>
            <color indexed="81"/>
            <rFont val="Tahoma"/>
            <family val="2"/>
          </rPr>
          <t xml:space="preserve">
</t>
        </r>
      </text>
    </comment>
    <comment ref="A91" authorId="0" shapeId="0" xr:uid="{2A0EC7BC-2D37-4C32-8307-2948A8FC10D8}">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DD9882D6-EA6D-454B-A550-D1754BD6FAC1}">
      <text>
        <r>
          <rPr>
            <b/>
            <sz val="8"/>
            <color indexed="81"/>
            <rFont val="Tahoma"/>
            <family val="2"/>
          </rPr>
          <t>See 20 U.S.C. 1411(e)(2)(B)(i)</t>
        </r>
        <r>
          <rPr>
            <sz val="8"/>
            <color indexed="81"/>
            <rFont val="Tahoma"/>
            <family val="2"/>
          </rPr>
          <t xml:space="preserve">
</t>
        </r>
      </text>
    </comment>
    <comment ref="C118" authorId="0" shapeId="0" xr:uid="{D8724DB6-4EEC-4C9A-94D2-D11E55524D86}">
      <text>
        <r>
          <rPr>
            <b/>
            <sz val="8"/>
            <color indexed="81"/>
            <rFont val="Tahoma"/>
            <family val="2"/>
          </rPr>
          <t>See 20 U.S.C. 1411(e)(2)(B)(ii)</t>
        </r>
        <r>
          <rPr>
            <sz val="8"/>
            <color indexed="81"/>
            <rFont val="Tahoma"/>
            <family val="2"/>
          </rPr>
          <t xml:space="preserve">
</t>
        </r>
      </text>
    </comment>
    <comment ref="C124" authorId="0" shapeId="0" xr:uid="{6B580198-02E8-40FE-BE2F-ECCF7329ECA0}">
      <text>
        <r>
          <rPr>
            <b/>
            <sz val="8"/>
            <color indexed="81"/>
            <rFont val="Tahoma"/>
            <family val="2"/>
          </rPr>
          <t>See 20 U.S.C. 1411(e)(2)(C)(i)</t>
        </r>
        <r>
          <rPr>
            <sz val="8"/>
            <color indexed="81"/>
            <rFont val="Tahoma"/>
            <family val="2"/>
          </rPr>
          <t xml:space="preserve">
</t>
        </r>
      </text>
    </comment>
    <comment ref="C127" authorId="0" shapeId="0" xr:uid="{AA35C68D-15E9-4561-9437-773D90DC0E45}">
      <text>
        <r>
          <rPr>
            <b/>
            <sz val="8"/>
            <color indexed="81"/>
            <rFont val="Tahoma"/>
            <family val="2"/>
          </rPr>
          <t>See 20 U.S.C. 1411(e)(2)(C)(iii)</t>
        </r>
        <r>
          <rPr>
            <sz val="8"/>
            <color indexed="81"/>
            <rFont val="Tahoma"/>
            <family val="2"/>
          </rPr>
          <t xml:space="preserve">
</t>
        </r>
      </text>
    </comment>
    <comment ref="C131" authorId="0" shapeId="0" xr:uid="{E538BE15-4301-4C42-8234-C4409666266E}">
      <text>
        <r>
          <rPr>
            <b/>
            <sz val="8"/>
            <color indexed="81"/>
            <rFont val="Tahoma"/>
            <family val="2"/>
          </rPr>
          <t>See 20 U.S.C. 1411(e)(2)(C)(vii)</t>
        </r>
        <r>
          <rPr>
            <sz val="8"/>
            <color indexed="81"/>
            <rFont val="Tahoma"/>
            <family val="2"/>
          </rPr>
          <t xml:space="preserve">
</t>
        </r>
      </text>
    </comment>
    <comment ref="C133" authorId="0" shapeId="0" xr:uid="{07509928-922A-4DBB-8FD7-F9695D9DDA81}">
      <text>
        <r>
          <rPr>
            <b/>
            <sz val="8"/>
            <color indexed="81"/>
            <rFont val="Tahoma"/>
            <family val="2"/>
          </rPr>
          <t>See 20 U.S.C. 1411(e)(2)(C)(viii)</t>
        </r>
        <r>
          <rPr>
            <sz val="8"/>
            <color indexed="81"/>
            <rFont val="Tahoma"/>
            <family val="2"/>
          </rPr>
          <t xml:space="preserve">
</t>
        </r>
      </text>
    </comment>
    <comment ref="C136" authorId="0" shapeId="0" xr:uid="{AF890E2F-08DA-4DD4-BF42-61ACD8D0E894}">
      <text>
        <r>
          <rPr>
            <b/>
            <sz val="8"/>
            <color indexed="81"/>
            <rFont val="Tahoma"/>
            <family val="2"/>
          </rPr>
          <t>See 20 U.S.C. 1411(e)(2)(C)(ii)</t>
        </r>
        <r>
          <rPr>
            <sz val="8"/>
            <color indexed="81"/>
            <rFont val="Tahoma"/>
            <family val="2"/>
          </rPr>
          <t xml:space="preserve">
</t>
        </r>
      </text>
    </comment>
    <comment ref="C139" authorId="0" shapeId="0" xr:uid="{BCD893DF-72D6-4551-9E12-E66C69B55C08}">
      <text>
        <r>
          <rPr>
            <b/>
            <sz val="8"/>
            <color indexed="81"/>
            <rFont val="Tahoma"/>
            <family val="2"/>
          </rPr>
          <t>See 20 U.S.C. 1411(e)(2)(C)(iv)</t>
        </r>
        <r>
          <rPr>
            <sz val="8"/>
            <color indexed="81"/>
            <rFont val="Tahoma"/>
            <family val="2"/>
          </rPr>
          <t xml:space="preserve">
</t>
        </r>
      </text>
    </comment>
    <comment ref="C142" authorId="0" shapeId="0" xr:uid="{D33C00EB-C1BD-45B9-8A23-223703B8515A}">
      <text>
        <r>
          <rPr>
            <b/>
            <sz val="8"/>
            <color indexed="81"/>
            <rFont val="Tahoma"/>
            <family val="2"/>
          </rPr>
          <t>See 20 U.S.C. 1411(e)(2)(C)(v)</t>
        </r>
        <r>
          <rPr>
            <sz val="8"/>
            <color indexed="81"/>
            <rFont val="Tahoma"/>
            <family val="2"/>
          </rPr>
          <t xml:space="preserve">
</t>
        </r>
      </text>
    </comment>
    <comment ref="C146" authorId="0" shapeId="0" xr:uid="{D51F0B34-5341-4450-8CDC-063FC5261334}">
      <text>
        <r>
          <rPr>
            <b/>
            <sz val="8"/>
            <color indexed="81"/>
            <rFont val="Tahoma"/>
            <family val="2"/>
          </rPr>
          <t>See 20 U.S.C. 1411(e)(2)(C)(vi)</t>
        </r>
        <r>
          <rPr>
            <sz val="8"/>
            <color indexed="81"/>
            <rFont val="Tahoma"/>
            <family val="2"/>
          </rPr>
          <t xml:space="preserve">
</t>
        </r>
      </text>
    </comment>
    <comment ref="C150" authorId="0" shapeId="0" xr:uid="{C7F272BC-ACB7-4A04-AF04-6A824C343C12}">
      <text>
        <r>
          <rPr>
            <b/>
            <sz val="8"/>
            <color indexed="81"/>
            <rFont val="Tahoma"/>
            <family val="2"/>
          </rPr>
          <t>See 20 U.S.C. 1411(e)(2)(C)(ix)</t>
        </r>
        <r>
          <rPr>
            <sz val="8"/>
            <color indexed="81"/>
            <rFont val="Tahoma"/>
            <family val="2"/>
          </rPr>
          <t xml:space="preserve">
</t>
        </r>
      </text>
    </comment>
    <comment ref="C155" authorId="0" shapeId="0" xr:uid="{6328A16F-F961-4DF3-983B-8EC3EA159BE2}">
      <text>
        <r>
          <rPr>
            <b/>
            <sz val="8"/>
            <color indexed="81"/>
            <rFont val="Tahoma"/>
            <family val="2"/>
          </rPr>
          <t>See 20 U.S.C. 1411(e)(2)(C)(x)</t>
        </r>
        <r>
          <rPr>
            <sz val="8"/>
            <color indexed="81"/>
            <rFont val="Tahoma"/>
            <family val="2"/>
          </rPr>
          <t xml:space="preserve">
</t>
        </r>
      </text>
    </comment>
    <comment ref="C161" authorId="0" shapeId="0" xr:uid="{715B6E0D-2B52-4EAB-8447-F382EB173814}">
      <text>
        <r>
          <rPr>
            <b/>
            <sz val="8"/>
            <color indexed="81"/>
            <rFont val="Tahoma"/>
            <family val="2"/>
          </rPr>
          <t>See 20 U.S.C. 1411(e)(2)(C)(xi)</t>
        </r>
        <r>
          <rPr>
            <sz val="8"/>
            <color indexed="81"/>
            <rFont val="Tahoma"/>
            <family val="2"/>
          </rPr>
          <t xml:space="preserve">
</t>
        </r>
      </text>
    </comment>
    <comment ref="C185" authorId="0" shapeId="0" xr:uid="{AA864B9F-6C68-4310-9B4C-BFCF19B9E5A8}">
      <text>
        <r>
          <rPr>
            <b/>
            <sz val="8"/>
            <color indexed="81"/>
            <rFont val="Tahoma"/>
            <family val="2"/>
          </rPr>
          <t>See 20 U.S.C. 1411(e)(3)(A)(i)(I)</t>
        </r>
        <r>
          <rPr>
            <sz val="8"/>
            <color indexed="81"/>
            <rFont val="Tahoma"/>
            <family val="2"/>
          </rPr>
          <t xml:space="preserve">
</t>
        </r>
      </text>
    </comment>
    <comment ref="C189" authorId="0" shapeId="0" xr:uid="{BAE5C1F7-EC70-4D8D-A6F4-E437098A22DE}">
      <text>
        <r>
          <rPr>
            <b/>
            <sz val="8"/>
            <color indexed="81"/>
            <rFont val="Tahoma"/>
            <family val="2"/>
          </rPr>
          <t>See 20 U.S.C. 1411(e)(3)(A)(i)(II) and 20 U.S.C. 1411(e)(3)(B)(ii)</t>
        </r>
        <r>
          <rPr>
            <sz val="8"/>
            <color indexed="81"/>
            <rFont val="Tahoma"/>
            <family val="2"/>
          </rPr>
          <t xml:space="preserve">
</t>
        </r>
      </text>
    </comment>
    <comment ref="C196" authorId="0" shapeId="0" xr:uid="{A5489602-758D-41D0-A914-414D3B6C2A71}">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<sst xmlns="http://schemas.openxmlformats.org/spreadsheetml/2006/main" count="244" uniqueCount="187">
  <si>
    <t>Alabama</t>
  </si>
  <si>
    <t>FFY</t>
  </si>
  <si>
    <t xml:space="preserve"> </t>
  </si>
  <si>
    <t>Select Area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</si>
  <si>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</si>
  <si>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</si>
  <si>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</si>
  <si>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</si>
  <si>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</si>
  <si>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</si>
  <si>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</si>
  <si>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</si>
  <si>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</si>
  <si>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</si>
  <si>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</si>
  <si>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</si>
  <si>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</si>
  <si>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District of Columbia</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</si>
  <si>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</si>
  <si>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</si>
  <si>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</si>
  <si>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</si>
  <si>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</si>
  <si>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</si>
  <si>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</si>
  <si>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</si>
  <si>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</si>
  <si>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</si>
  <si>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</si>
  <si>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</si>
  <si>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</si>
  <si>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</si>
  <si>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</si>
  <si>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</si>
  <si>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</si>
  <si>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</si>
  <si>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</si>
  <si>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</si>
  <si>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</si>
  <si>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</si>
  <si>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</si>
  <si>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</si>
  <si>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</si>
  <si>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</si>
  <si>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</si>
  <si>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</si>
  <si>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</si>
  <si>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</si>
  <si>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</si>
  <si>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</si>
  <si>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</si>
  <si>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</si>
  <si>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</si>
  <si>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</si>
  <si>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</si>
  <si>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</si>
  <si>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</si>
  <si>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</si>
  <si>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</si>
  <si>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</si>
  <si>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</si>
  <si>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</si>
  <si>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</si>
  <si>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</si>
  <si>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</si>
  <si>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</si>
  <si>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</si>
  <si>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</si>
  <si>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</si>
  <si>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</si>
  <si>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</si>
  <si>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</si>
  <si>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</si>
  <si>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</si>
  <si>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</si>
  <si>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</si>
  <si>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</si>
  <si>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</si>
  <si>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</si>
  <si>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</si>
  <si>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</si>
  <si>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</si>
  <si>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</si>
  <si>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</si>
  <si>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</si>
  <si>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</si>
  <si>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</si>
  <si>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</si>
  <si>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</si>
  <si>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</si>
  <si>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</si>
  <si>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</si>
  <si>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</si>
  <si>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</si>
  <si>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</si>
  <si>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</si>
  <si>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</si>
  <si>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</si>
  <si>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</si>
  <si>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</si>
  <si>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</si>
  <si>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</si>
  <si>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</si>
  <si>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</si>
  <si>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</si>
  <si>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</si>
  <si>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</si>
  <si>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</si>
  <si>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</si>
  <si>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</si>
  <si>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</si>
  <si>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</si>
  <si>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</si>
  <si>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</si>
  <si>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</si>
  <si>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</si>
  <si>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</si>
  <si>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</si>
  <si>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</si>
  <si>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</si>
  <si>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</si>
  <si>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</si>
  <si>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</si>
  <si>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</si>
  <si>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</si>
  <si>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</si>
  <si>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Aptos Narrow"/>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</si>
  <si>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</si>
  <si>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Aptos Narrow"/>
        <family val="2"/>
        <scheme val="minor"/>
      </rPr>
      <t xml:space="preserve">direct student services described in section 1003A(c)(3) of the ESEA </t>
    </r>
    <r>
      <rPr>
        <sz val="10"/>
        <rFont val="Arial"/>
        <family val="2"/>
      </rPr>
      <t xml:space="preserve">to children with disabilities, </t>
    </r>
    <r>
      <rPr>
        <sz val="11"/>
        <rFont val="Aptos Narrow"/>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Aptos Narrow"/>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Aptos Narrow"/>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</si>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</sst>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16" x14ac:knownFonts="1">
    <font>
      <sz val="11"/>
      <color theme="1"/>
      <name val="Aptos Narrow"/>
      <family val="2"/>
      <scheme val="minor"/>
    </font>
    <font>
      <sz val="11"/>
      <color theme="1"/>
      <name val="Aptos Narrow"/>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Aptos Narrow"/>
      <family val="2"/>
      <scheme val="minor"/>
    </font>
    <font>
      <b/>
      <sz val="14"/>
      <color indexed="9"/>
      <name val="Arial"/>
      <family val="2"/>
    </font>
    <font>
      <b/>
      <sz val="8"/>
      <color indexed="81"/>
      <name val="Tahoma"/>
      <family val="2"/>
    </font>
    <font>
      <sz val="8"/>
      <color indexed="81"/>
      <name val="Tahoma"/>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0" fillId="3" borderId="0" xfId="0" applyFill="1"/>
    <xf numFmtId="0" fontId="3" fillId="0" borderId="0" xfId="0" applyFont="1"/>
    <xf numFmtId="0" fontId="4" fillId="3" borderId="0" xfId="0" applyFont="1" applyFill="1"/>
    <xf numFmtId="164" fontId="3" fillId="3" borderId="0" xfId="1" applyNumberFormat="1" applyFont="1" applyFill="1" applyProtection="1"/>
    <xf numFmtId="0" fontId="3" fillId="3" borderId="0" xfId="0" applyFont="1" applyFill="1"/>
    <xf numFmtId="44" fontId="3" fillId="3" borderId="0" xfId="1" applyFont="1" applyFill="1" applyProtection="1"/>
    <xf numFmtId="3" fontId="3" fillId="3" borderId="0" xfId="0" applyNumberFormat="1" applyFont="1" applyFill="1"/>
    <xf numFmtId="0" fontId="6" fillId="3" borderId="0" xfId="0" applyFont="1" applyFill="1"/>
    <xf numFmtId="0" fontId="0" fillId="3" borderId="1" xfId="0" applyFill="1" applyBorder="1" applyAlignment="1">
      <alignment horizontal="right" vertical="top"/>
    </xf>
    <xf numFmtId="0" fontId="0" fillId="3" borderId="1" xfId="0" applyFill="1" applyBorder="1"/>
    <xf numFmtId="6" fontId="0" fillId="3" borderId="1" xfId="0" applyNumberFormat="1" applyFill="1" applyBorder="1" applyAlignment="1">
      <alignment horizontal="right"/>
    </xf>
    <xf numFmtId="0" fontId="7" fillId="3" borderId="0" xfId="0" applyFont="1" applyFill="1"/>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165" fontId="0" fillId="3" borderId="2" xfId="0" applyNumberFormat="1" applyFill="1" applyBorder="1" applyAlignment="1" applyProtection="1">
      <alignment horizontal="right"/>
      <protection locked="0"/>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0" fontId="0" fillId="3" borderId="0" xfId="0" applyFill="1" applyAlignment="1">
      <alignment vertical="top" wrapText="1"/>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7" fillId="3" borderId="0" xfId="0" applyNumberFormat="1" applyFont="1" applyFill="1"/>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165" fontId="7" fillId="3" borderId="0" xfId="0" applyNumberFormat="1" applyFont="1" applyFill="1" applyAlignment="1">
      <alignment horizontal="left" vertical="top"/>
    </xf>
    <xf numFmtId="0" fontId="0" fillId="3" borderId="0" xfId="0" applyFill="1" applyAlignment="1">
      <alignment vertical="top"/>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4" fillId="0" borderId="0" xfId="0" applyFont="1"/>
    <xf numFmtId="0" fontId="11" fillId="0" borderId="0" xfId="0" applyFont="1"/>
    <xf numFmtId="0" fontId="5" fillId="0" borderId="0" xfId="0" applyFont="1" applyAlignment="1">
      <alignment vertical="top"/>
    </xf>
    <xf numFmtId="5" fontId="5" fillId="0" borderId="0" xfId="0" applyNumberFormat="1" applyFont="1" applyAlignment="1">
      <alignment horizontal="center"/>
    </xf>
    <xf numFmtId="0" fontId="4" fillId="0" borderId="0" xfId="0" applyFont="1" applyAlignment="1">
      <alignment vertical="top"/>
    </xf>
    <xf numFmtId="0" fontId="7" fillId="0" borderId="0" xfId="0" applyFont="1" applyAlignment="1">
      <alignment vertical="top"/>
    </xf>
    <xf numFmtId="0" fontId="11"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165" fontId="11" fillId="0" borderId="0" xfId="0" applyNumberFormat="1" applyFont="1" applyAlignment="1">
      <alignment horizontal="center"/>
    </xf>
    <xf numFmtId="0" fontId="11" fillId="0" borderId="0" xfId="0" applyFont="1" applyAlignment="1">
      <alignment horizontal="center" vertical="top"/>
    </xf>
    <xf numFmtId="165" fontId="11" fillId="0" borderId="0" xfId="0" applyNumberFormat="1" applyFont="1" applyAlignment="1">
      <alignment horizontal="center" vertical="top"/>
    </xf>
    <xf numFmtId="165" fontId="7"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2" fontId="7" fillId="0" borderId="0" xfId="0" applyNumberFormat="1" applyFont="1" applyAlignment="1">
      <alignment horizontal="center" vertical="top"/>
    </xf>
    <xf numFmtId="0" fontId="7" fillId="3" borderId="0" xfId="0" applyFont="1" applyFill="1" applyAlignment="1">
      <alignment vertical="top" wrapText="1"/>
    </xf>
    <xf numFmtId="0" fontId="2" fillId="2" borderId="0" xfId="0" applyFont="1" applyFill="1" applyAlignment="1" applyProtection="1">
      <alignment vertical="top"/>
      <protection locked="0"/>
    </xf>
    <xf numFmtId="0" fontId="7" fillId="3" borderId="1" xfId="0" applyFont="1" applyFill="1" applyBorder="1"/>
    <xf numFmtId="0" fontId="7" fillId="3" borderId="0" xfId="0" applyFont="1" applyFill="1"/>
    <xf numFmtId="0" fontId="0" fillId="3" borderId="0" xfId="0" applyFill="1"/>
    <xf numFmtId="0" fontId="8" fillId="3" borderId="0" xfId="0" applyFont="1" applyFill="1" applyAlignment="1">
      <alignment vertical="top" wrapText="1"/>
    </xf>
    <xf numFmtId="0" fontId="0" fillId="3" borderId="0" xfId="0"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165" fontId="7" fillId="3" borderId="0" xfId="0" applyNumberFormat="1" applyFont="1" applyFill="1" applyAlignment="1">
      <alignment vertical="top" wrapText="1"/>
    </xf>
    <xf numFmtId="0" fontId="7" fillId="3" borderId="0" xfId="0" applyFont="1" applyFill="1" applyAlignment="1">
      <alignment horizontal="center"/>
    </xf>
    <xf numFmtId="165" fontId="7" fillId="3" borderId="0" xfId="0" applyNumberFormat="1" applyFont="1" applyFill="1" applyAlignment="1">
      <alignment horizontal="left" vertical="top"/>
    </xf>
    <xf numFmtId="0" fontId="0" fillId="3" borderId="0" xfId="0" applyFill="1" applyAlignment="1">
      <alignment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165" fontId="7" fillId="3" borderId="0" xfId="0" applyNumberFormat="1" applyFont="1" applyFill="1"/>
    <xf numFmtId="0" fontId="4" fillId="0" borderId="0" xfId="0" applyFont="1"/>
    <xf numFmtId="0" fontId="11" fillId="0" borderId="0" xfId="0" applyFont="1" applyAlignment="1">
      <alignment vertical="top"/>
    </xf>
    <xf numFmtId="0" fontId="11"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Budget%20Service\SHARED\SERRAPAD\IDEA%20Formula%20Allocations\Part%20B%20611\Grants%20to%20States%20(611)%20Formula%20(OA%20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Population Est - OAs"/>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179553881</v>
          </cell>
          <cell r="R2">
            <v>185386570</v>
          </cell>
          <cell r="S2">
            <v>186896933</v>
          </cell>
          <cell r="T2">
            <v>190495767</v>
          </cell>
          <cell r="U2">
            <v>191704256</v>
          </cell>
          <cell r="V2">
            <v>197337675</v>
          </cell>
          <cell r="W2">
            <v>237741502</v>
          </cell>
          <cell r="X2">
            <v>205363901</v>
          </cell>
          <cell r="Y2">
            <v>221715771</v>
          </cell>
          <cell r="Z2">
            <v>221641371</v>
          </cell>
          <cell r="AA2">
            <v>221059640</v>
          </cell>
          <cell r="AB2">
            <v>228186496</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36204517</v>
          </cell>
          <cell r="R3">
            <v>37587850</v>
          </cell>
          <cell r="S3">
            <v>37927670</v>
          </cell>
          <cell r="T3">
            <v>38804517</v>
          </cell>
          <cell r="U3">
            <v>39092997</v>
          </cell>
          <cell r="V3">
            <v>40434479</v>
          </cell>
          <cell r="W3">
            <v>49634870</v>
          </cell>
          <cell r="X3">
            <v>42433454</v>
          </cell>
          <cell r="Y3">
            <v>45286357</v>
          </cell>
          <cell r="Z3">
            <v>45313330</v>
          </cell>
          <cell r="AA3">
            <v>45228597</v>
          </cell>
          <cell r="AB3">
            <v>47008770</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189436817</v>
          </cell>
          <cell r="R4">
            <v>199115847</v>
          </cell>
          <cell r="S4">
            <v>203992020</v>
          </cell>
          <cell r="T4">
            <v>211325866</v>
          </cell>
          <cell r="U4">
            <v>215703278</v>
          </cell>
          <cell r="V4">
            <v>225997627</v>
          </cell>
          <cell r="W4">
            <v>278357322</v>
          </cell>
          <cell r="X4">
            <v>236823175</v>
          </cell>
          <cell r="Y4">
            <v>250391123</v>
          </cell>
          <cell r="Z4">
            <v>250457071</v>
          </cell>
          <cell r="AA4">
            <v>249608658</v>
          </cell>
          <cell r="AB4">
            <v>266233968</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110593411</v>
          </cell>
          <cell r="R5">
            <v>114185965</v>
          </cell>
          <cell r="S5">
            <v>115120613</v>
          </cell>
          <cell r="T5">
            <v>117332895</v>
          </cell>
          <cell r="U5">
            <v>118077245</v>
          </cell>
          <cell r="V5">
            <v>121548364</v>
          </cell>
          <cell r="W5">
            <v>149679763</v>
          </cell>
          <cell r="X5">
            <v>128802168</v>
          </cell>
          <cell r="Y5">
            <v>139041972</v>
          </cell>
          <cell r="Z5">
            <v>138994081</v>
          </cell>
          <cell r="AA5">
            <v>138632623</v>
          </cell>
          <cell r="AB5">
            <v>143102140</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1208132681</v>
          </cell>
          <cell r="R6">
            <v>1247378073</v>
          </cell>
          <cell r="S6">
            <v>1244686047</v>
          </cell>
          <cell r="T6">
            <v>1281755429</v>
          </cell>
          <cell r="U6">
            <v>1289886774</v>
          </cell>
          <cell r="V6">
            <v>1327802379</v>
          </cell>
          <cell r="W6">
            <v>1601416574</v>
          </cell>
          <cell r="X6">
            <v>1376833029</v>
          </cell>
          <cell r="Y6">
            <v>1474757567</v>
          </cell>
          <cell r="Z6">
            <v>1474208303</v>
          </cell>
          <cell r="AA6">
            <v>1470487107</v>
          </cell>
          <cell r="AB6">
            <v>1517897878</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154794322</v>
          </cell>
          <cell r="R7">
            <v>162525722</v>
          </cell>
          <cell r="S7">
            <v>163893453</v>
          </cell>
          <cell r="T7">
            <v>167500962</v>
          </cell>
          <cell r="U7">
            <v>168563574</v>
          </cell>
          <cell r="V7">
            <v>176600415</v>
          </cell>
          <cell r="W7">
            <v>217490193</v>
          </cell>
          <cell r="X7">
            <v>185743767</v>
          </cell>
          <cell r="Y7">
            <v>200510900</v>
          </cell>
          <cell r="Z7">
            <v>200426786</v>
          </cell>
          <cell r="AA7">
            <v>199842742</v>
          </cell>
          <cell r="AB7">
            <v>206284413</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131525104</v>
          </cell>
          <cell r="R8">
            <v>135797610</v>
          </cell>
          <cell r="S8">
            <v>136886630</v>
          </cell>
          <cell r="T8">
            <v>139540151</v>
          </cell>
          <cell r="U8">
            <v>140425382</v>
          </cell>
          <cell r="V8">
            <v>144547867</v>
          </cell>
          <cell r="W8">
            <v>173650825</v>
          </cell>
          <cell r="X8">
            <v>150483198</v>
          </cell>
          <cell r="Y8">
            <v>159205389</v>
          </cell>
          <cell r="Z8">
            <v>159185765</v>
          </cell>
          <cell r="AA8">
            <v>158823892</v>
          </cell>
          <cell r="AB8">
            <v>163945420</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35063788</v>
          </cell>
          <cell r="R9">
            <v>36565162</v>
          </cell>
          <cell r="S9">
            <v>36910272</v>
          </cell>
          <cell r="T9">
            <v>37781829</v>
          </cell>
          <cell r="U9">
            <v>38070309</v>
          </cell>
          <cell r="V9">
            <v>39412835</v>
          </cell>
          <cell r="W9">
            <v>48530090</v>
          </cell>
          <cell r="X9">
            <v>41355415</v>
          </cell>
          <cell r="Y9">
            <v>44305418</v>
          </cell>
          <cell r="Z9">
            <v>44304842</v>
          </cell>
          <cell r="AA9">
            <v>44206559</v>
          </cell>
          <cell r="AB9">
            <v>45999632</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17630177</v>
          </cell>
          <cell r="R10">
            <v>18530968</v>
          </cell>
          <cell r="S10">
            <v>18979061</v>
          </cell>
          <cell r="T10">
            <v>19667309</v>
          </cell>
          <cell r="U10">
            <v>20100949</v>
          </cell>
          <cell r="V10">
            <v>21059261</v>
          </cell>
          <cell r="W10">
            <v>25935278</v>
          </cell>
          <cell r="X10">
            <v>22045155</v>
          </cell>
          <cell r="Y10">
            <v>23776142</v>
          </cell>
          <cell r="Z10">
            <v>24143429</v>
          </cell>
          <cell r="AA10">
            <v>24075623</v>
          </cell>
          <cell r="AB10">
            <v>25297139</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635778154</v>
          </cell>
          <cell r="R11">
            <v>656430988</v>
          </cell>
          <cell r="S11">
            <v>661854291</v>
          </cell>
          <cell r="T11">
            <v>674522024</v>
          </cell>
          <cell r="U11">
            <v>678801133</v>
          </cell>
          <cell r="V11">
            <v>702251560</v>
          </cell>
          <cell r="W11">
            <v>864813909</v>
          </cell>
          <cell r="X11">
            <v>744781000</v>
          </cell>
          <cell r="Y11">
            <v>787541630</v>
          </cell>
          <cell r="Z11">
            <v>787872110</v>
          </cell>
          <cell r="AA11">
            <v>785596408</v>
          </cell>
          <cell r="AB11">
            <v>811288394</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329031471</v>
          </cell>
          <cell r="R12">
            <v>345842910</v>
          </cell>
          <cell r="S12">
            <v>348783786</v>
          </cell>
          <cell r="T12">
            <v>361394907</v>
          </cell>
          <cell r="U12">
            <v>363687565</v>
          </cell>
          <cell r="V12">
            <v>381030891</v>
          </cell>
          <cell r="W12">
            <v>469265850</v>
          </cell>
          <cell r="X12">
            <v>399980951</v>
          </cell>
          <cell r="Y12">
            <v>422944108</v>
          </cell>
          <cell r="Z12">
            <v>423088943</v>
          </cell>
          <cell r="AA12">
            <v>421759531</v>
          </cell>
          <cell r="AB12">
            <v>442206719</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39324741</v>
          </cell>
          <cell r="R13">
            <v>40602179</v>
          </cell>
          <cell r="S13">
            <v>40936758</v>
          </cell>
          <cell r="T13">
            <v>41721163</v>
          </cell>
          <cell r="U13">
            <v>41985838</v>
          </cell>
          <cell r="V13">
            <v>43220207</v>
          </cell>
          <cell r="W13">
            <v>53223605</v>
          </cell>
          <cell r="X13">
            <v>45725633</v>
          </cell>
          <cell r="Y13">
            <v>49361705</v>
          </cell>
          <cell r="Z13">
            <v>49346394</v>
          </cell>
          <cell r="AA13">
            <v>49215851</v>
          </cell>
          <cell r="AB13">
            <v>50802525</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55463721</v>
          </cell>
          <cell r="R14">
            <v>57337553</v>
          </cell>
          <cell r="S14">
            <v>57817263</v>
          </cell>
          <cell r="T14">
            <v>59266522</v>
          </cell>
          <cell r="U14">
            <v>59642504</v>
          </cell>
          <cell r="V14">
            <v>62486324</v>
          </cell>
          <cell r="W14">
            <v>76955510</v>
          </cell>
          <cell r="X14">
            <v>65862888</v>
          </cell>
          <cell r="Y14">
            <v>71112494</v>
          </cell>
          <cell r="Z14">
            <v>71082417</v>
          </cell>
          <cell r="AA14">
            <v>70855334</v>
          </cell>
          <cell r="AB14">
            <v>74704758</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500249065</v>
          </cell>
          <cell r="R15">
            <v>516499326</v>
          </cell>
          <cell r="S15">
            <v>517934553</v>
          </cell>
          <cell r="T15">
            <v>530733888</v>
          </cell>
          <cell r="U15">
            <v>534100818</v>
          </cell>
          <cell r="V15">
            <v>549779217</v>
          </cell>
          <cell r="W15">
            <v>660463598</v>
          </cell>
          <cell r="X15">
            <v>570895141</v>
          </cell>
          <cell r="Y15">
            <v>604031726</v>
          </cell>
          <cell r="Z15">
            <v>603909221</v>
          </cell>
          <cell r="AA15">
            <v>602555133</v>
          </cell>
          <cell r="AB15">
            <v>621985855</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255746667</v>
          </cell>
          <cell r="R16">
            <v>264054429</v>
          </cell>
          <cell r="S16">
            <v>266220070</v>
          </cell>
          <cell r="T16">
            <v>271331688</v>
          </cell>
          <cell r="U16">
            <v>273052993</v>
          </cell>
          <cell r="V16">
            <v>281079271</v>
          </cell>
          <cell r="W16">
            <v>346130258</v>
          </cell>
          <cell r="X16">
            <v>299168395</v>
          </cell>
          <cell r="Y16">
            <v>316356506</v>
          </cell>
          <cell r="Z16">
            <v>316468699</v>
          </cell>
          <cell r="AA16">
            <v>315638302</v>
          </cell>
          <cell r="AB16">
            <v>325814334</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120799424</v>
          </cell>
          <cell r="R17">
            <v>124723514</v>
          </cell>
          <cell r="S17">
            <v>125729096</v>
          </cell>
          <cell r="T17">
            <v>128160856</v>
          </cell>
          <cell r="U17">
            <v>128973897</v>
          </cell>
          <cell r="V17">
            <v>132761794</v>
          </cell>
          <cell r="W17">
            <v>159496737</v>
          </cell>
          <cell r="X17">
            <v>138299843</v>
          </cell>
          <cell r="Y17">
            <v>146330249</v>
          </cell>
          <cell r="Z17">
            <v>146297658</v>
          </cell>
          <cell r="AA17">
            <v>145940335</v>
          </cell>
          <cell r="AB17">
            <v>150645916</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105498917</v>
          </cell>
          <cell r="R18">
            <v>108925980</v>
          </cell>
          <cell r="S18">
            <v>109820678</v>
          </cell>
          <cell r="T18">
            <v>111927946</v>
          </cell>
          <cell r="U18">
            <v>112638007</v>
          </cell>
          <cell r="V18">
            <v>115949325</v>
          </cell>
          <cell r="W18">
            <v>142784577</v>
          </cell>
          <cell r="X18">
            <v>123140183</v>
          </cell>
          <cell r="Y18">
            <v>131812272</v>
          </cell>
          <cell r="Z18">
            <v>131779586</v>
          </cell>
          <cell r="AA18">
            <v>131438816</v>
          </cell>
          <cell r="AB18">
            <v>135676444</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156212650</v>
          </cell>
          <cell r="R19">
            <v>161287115</v>
          </cell>
          <cell r="S19">
            <v>162608348</v>
          </cell>
          <cell r="T19">
            <v>165732139</v>
          </cell>
          <cell r="U19">
            <v>166783529</v>
          </cell>
          <cell r="V19">
            <v>171686431</v>
          </cell>
          <cell r="W19">
            <v>211420646</v>
          </cell>
          <cell r="X19">
            <v>182530187</v>
          </cell>
          <cell r="Y19">
            <v>197060575</v>
          </cell>
          <cell r="Z19">
            <v>196982170</v>
          </cell>
          <cell r="AA19">
            <v>196467467</v>
          </cell>
          <cell r="AB19">
            <v>202801531</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186353136</v>
          </cell>
          <cell r="R20">
            <v>192406695</v>
          </cell>
          <cell r="S20">
            <v>193978538</v>
          </cell>
          <cell r="T20">
            <v>197709365</v>
          </cell>
          <cell r="U20">
            <v>198963616</v>
          </cell>
          <cell r="V20">
            <v>204811406</v>
          </cell>
          <cell r="W20">
            <v>248605484</v>
          </cell>
          <cell r="X20">
            <v>213536588</v>
          </cell>
          <cell r="Y20">
            <v>225757277</v>
          </cell>
          <cell r="Z20">
            <v>225870075</v>
          </cell>
          <cell r="AA20">
            <v>225277998</v>
          </cell>
          <cell r="AB20">
            <v>232540868</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54143366</v>
          </cell>
          <cell r="R21">
            <v>55902177</v>
          </cell>
          <cell r="S21">
            <v>56334028</v>
          </cell>
          <cell r="T21">
            <v>57442824</v>
          </cell>
          <cell r="U21">
            <v>57807236</v>
          </cell>
          <cell r="V21">
            <v>59500777</v>
          </cell>
          <cell r="W21">
            <v>71470757</v>
          </cell>
          <cell r="X21">
            <v>61939291</v>
          </cell>
          <cell r="Y21">
            <v>65530180</v>
          </cell>
          <cell r="Z21">
            <v>65522445</v>
          </cell>
          <cell r="AA21">
            <v>65411743</v>
          </cell>
          <cell r="AB21">
            <v>67521815</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197813261</v>
          </cell>
          <cell r="R22">
            <v>204239094</v>
          </cell>
          <cell r="S22">
            <v>205906045</v>
          </cell>
          <cell r="T22">
            <v>209867861</v>
          </cell>
          <cell r="U22">
            <v>211199244</v>
          </cell>
          <cell r="V22">
            <v>217405830</v>
          </cell>
          <cell r="W22">
            <v>267072809</v>
          </cell>
          <cell r="X22">
            <v>230642032</v>
          </cell>
          <cell r="Y22">
            <v>248983021</v>
          </cell>
          <cell r="Z22">
            <v>248902727</v>
          </cell>
          <cell r="AA22">
            <v>248268696</v>
          </cell>
          <cell r="AB22">
            <v>256273146</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280881904</v>
          </cell>
          <cell r="R23">
            <v>290006167</v>
          </cell>
          <cell r="S23">
            <v>292303385</v>
          </cell>
          <cell r="T23">
            <v>297998648</v>
          </cell>
          <cell r="U23">
            <v>299889126</v>
          </cell>
          <cell r="V23">
            <v>308687575</v>
          </cell>
          <cell r="W23">
            <v>370820513</v>
          </cell>
          <cell r="X23">
            <v>321458477</v>
          </cell>
          <cell r="Y23">
            <v>339949184</v>
          </cell>
          <cell r="Z23">
            <v>340056295</v>
          </cell>
          <cell r="AA23">
            <v>339339359</v>
          </cell>
          <cell r="AB23">
            <v>350283020</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394755681</v>
          </cell>
          <cell r="R24">
            <v>407579059</v>
          </cell>
          <cell r="S24">
            <v>410878257</v>
          </cell>
          <cell r="T24">
            <v>418811813</v>
          </cell>
          <cell r="U24">
            <v>421468719</v>
          </cell>
          <cell r="V24">
            <v>433847196</v>
          </cell>
          <cell r="W24">
            <v>521210447</v>
          </cell>
          <cell r="X24">
            <v>448732737</v>
          </cell>
          <cell r="Y24">
            <v>474497149</v>
          </cell>
          <cell r="Z24">
            <v>474682995</v>
          </cell>
          <cell r="AA24">
            <v>473533818</v>
          </cell>
          <cell r="AB24">
            <v>488802262</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187554869</v>
          </cell>
          <cell r="R25">
            <v>193647465</v>
          </cell>
          <cell r="S25">
            <v>195226495</v>
          </cell>
          <cell r="T25">
            <v>198984329</v>
          </cell>
          <cell r="U25">
            <v>200246668</v>
          </cell>
          <cell r="V25">
            <v>206132896</v>
          </cell>
          <cell r="W25">
            <v>253839639</v>
          </cell>
          <cell r="X25">
            <v>219225415</v>
          </cell>
          <cell r="Y25">
            <v>233603544</v>
          </cell>
          <cell r="Z25">
            <v>233557694</v>
          </cell>
          <cell r="AA25">
            <v>232947616</v>
          </cell>
          <cell r="AB25">
            <v>240457794</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118398168</v>
          </cell>
          <cell r="R26">
            <v>122244254</v>
          </cell>
          <cell r="S26">
            <v>123243806</v>
          </cell>
          <cell r="T26">
            <v>125613268</v>
          </cell>
          <cell r="U26">
            <v>126410148</v>
          </cell>
          <cell r="V26">
            <v>130125428</v>
          </cell>
          <cell r="W26">
            <v>156424155</v>
          </cell>
          <cell r="X26">
            <v>134593667</v>
          </cell>
          <cell r="Y26">
            <v>145303206</v>
          </cell>
          <cell r="Z26">
            <v>145236238</v>
          </cell>
          <cell r="AA26">
            <v>144872088</v>
          </cell>
          <cell r="AB26">
            <v>149543038</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224734475</v>
          </cell>
          <cell r="R27">
            <v>232034826</v>
          </cell>
          <cell r="S27">
            <v>233913239</v>
          </cell>
          <cell r="T27">
            <v>238429634</v>
          </cell>
          <cell r="U27">
            <v>239942211</v>
          </cell>
          <cell r="V27">
            <v>246990805</v>
          </cell>
          <cell r="W27">
            <v>296729353</v>
          </cell>
          <cell r="X27">
            <v>257238445</v>
          </cell>
          <cell r="Y27">
            <v>273888689</v>
          </cell>
          <cell r="Z27">
            <v>273823231</v>
          </cell>
          <cell r="AA27">
            <v>273149625</v>
          </cell>
          <cell r="AB27">
            <v>281956742</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36954764</v>
          </cell>
          <cell r="R28">
            <v>38338097</v>
          </cell>
          <cell r="S28">
            <v>38680095</v>
          </cell>
          <cell r="T28">
            <v>39554764</v>
          </cell>
          <cell r="U28">
            <v>39843244</v>
          </cell>
          <cell r="V28">
            <v>41185428</v>
          </cell>
          <cell r="W28">
            <v>50390354</v>
          </cell>
          <cell r="X28">
            <v>43199227</v>
          </cell>
          <cell r="Y28">
            <v>46076539</v>
          </cell>
          <cell r="Z28">
            <v>46079040</v>
          </cell>
          <cell r="AA28">
            <v>45978367</v>
          </cell>
          <cell r="AB28">
            <v>47774957</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73884483</v>
          </cell>
          <cell r="R29">
            <v>76284572</v>
          </cell>
          <cell r="S29">
            <v>76901385</v>
          </cell>
          <cell r="T29">
            <v>78386951</v>
          </cell>
          <cell r="U29">
            <v>78884231</v>
          </cell>
          <cell r="V29">
            <v>81201978</v>
          </cell>
          <cell r="W29">
            <v>97621979</v>
          </cell>
          <cell r="X29">
            <v>84647683</v>
          </cell>
          <cell r="Y29">
            <v>91164329</v>
          </cell>
          <cell r="Z29">
            <v>91145177</v>
          </cell>
          <cell r="AA29">
            <v>90915942</v>
          </cell>
          <cell r="AB29">
            <v>93847229</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71970090</v>
          </cell>
          <cell r="R30">
            <v>75647309</v>
          </cell>
          <cell r="S30">
            <v>77503123</v>
          </cell>
          <cell r="T30">
            <v>80286091</v>
          </cell>
          <cell r="U30">
            <v>82056302</v>
          </cell>
          <cell r="V30">
            <v>85973429</v>
          </cell>
          <cell r="W30">
            <v>105896920</v>
          </cell>
          <cell r="X30">
            <v>90057084</v>
          </cell>
          <cell r="Y30">
            <v>97140510</v>
          </cell>
          <cell r="Z30">
            <v>97171184</v>
          </cell>
          <cell r="AA30">
            <v>96817708</v>
          </cell>
          <cell r="AB30">
            <v>103265391</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46952343</v>
          </cell>
          <cell r="R31">
            <v>48477559</v>
          </cell>
          <cell r="S31">
            <v>48863286</v>
          </cell>
          <cell r="T31">
            <v>49813585</v>
          </cell>
          <cell r="U31">
            <v>50129598</v>
          </cell>
          <cell r="V31">
            <v>51600636</v>
          </cell>
          <cell r="W31">
            <v>61987042</v>
          </cell>
          <cell r="X31">
            <v>53725669</v>
          </cell>
          <cell r="Y31">
            <v>56837469</v>
          </cell>
          <cell r="Z31">
            <v>56831337</v>
          </cell>
          <cell r="AA31">
            <v>56713037</v>
          </cell>
          <cell r="AB31">
            <v>58542058</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357655373</v>
          </cell>
          <cell r="R32">
            <v>369273572</v>
          </cell>
          <cell r="S32">
            <v>372198671</v>
          </cell>
          <cell r="T32">
            <v>379450638</v>
          </cell>
          <cell r="U32">
            <v>381857840</v>
          </cell>
          <cell r="V32">
            <v>393060421</v>
          </cell>
          <cell r="W32">
            <v>458567303</v>
          </cell>
          <cell r="X32">
            <v>409321022</v>
          </cell>
          <cell r="Y32">
            <v>433111818</v>
          </cell>
          <cell r="Z32">
            <v>433037784</v>
          </cell>
          <cell r="AA32">
            <v>432091008</v>
          </cell>
          <cell r="AB32">
            <v>446025223</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90124566</v>
          </cell>
          <cell r="R33">
            <v>93052203</v>
          </cell>
          <cell r="S33">
            <v>93805811</v>
          </cell>
          <cell r="T33">
            <v>95616693</v>
          </cell>
          <cell r="U33">
            <v>96223277</v>
          </cell>
          <cell r="V33">
            <v>99049884</v>
          </cell>
          <cell r="W33">
            <v>118995042</v>
          </cell>
          <cell r="X33">
            <v>103068305</v>
          </cell>
          <cell r="Y33">
            <v>108973168</v>
          </cell>
          <cell r="Z33">
            <v>109028430</v>
          </cell>
          <cell r="AA33">
            <v>108763942</v>
          </cell>
          <cell r="AB33">
            <v>112270874</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750547107</v>
          </cell>
          <cell r="R34">
            <v>774928134</v>
          </cell>
          <cell r="S34">
            <v>781121902</v>
          </cell>
          <cell r="T34">
            <v>796284914</v>
          </cell>
          <cell r="U34">
            <v>801336476</v>
          </cell>
          <cell r="V34">
            <v>824853540</v>
          </cell>
          <cell r="W34">
            <v>990900505</v>
          </cell>
          <cell r="X34">
            <v>857863238</v>
          </cell>
          <cell r="Y34">
            <v>907743620</v>
          </cell>
          <cell r="Z34">
            <v>907542158</v>
          </cell>
          <cell r="AA34">
            <v>905507664</v>
          </cell>
          <cell r="AB34">
            <v>934707768</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327670085</v>
          </cell>
          <cell r="R35">
            <v>343834233</v>
          </cell>
          <cell r="S35">
            <v>346717377</v>
          </cell>
          <cell r="T35">
            <v>353310198</v>
          </cell>
          <cell r="U35">
            <v>355551567</v>
          </cell>
          <cell r="V35">
            <v>372501049</v>
          </cell>
          <cell r="W35">
            <v>458744760</v>
          </cell>
          <cell r="X35">
            <v>392724284</v>
          </cell>
          <cell r="Y35">
            <v>415241692</v>
          </cell>
          <cell r="Z35">
            <v>415410616</v>
          </cell>
          <cell r="AA35">
            <v>414178532</v>
          </cell>
          <cell r="AB35">
            <v>427528606</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28471374</v>
          </cell>
          <cell r="R36">
            <v>29926082</v>
          </cell>
          <cell r="S36">
            <v>30636808</v>
          </cell>
          <cell r="T36">
            <v>31761185</v>
          </cell>
          <cell r="U36">
            <v>32461481</v>
          </cell>
          <cell r="V36">
            <v>34006119</v>
          </cell>
          <cell r="W36">
            <v>41872297</v>
          </cell>
          <cell r="X36">
            <v>35570035</v>
          </cell>
          <cell r="Y36">
            <v>38391273</v>
          </cell>
          <cell r="Z36">
            <v>38970645</v>
          </cell>
          <cell r="AA36">
            <v>38880274</v>
          </cell>
          <cell r="AB36">
            <v>40853640</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431520529</v>
          </cell>
          <cell r="R37">
            <v>445538188</v>
          </cell>
          <cell r="S37">
            <v>449176803</v>
          </cell>
          <cell r="T37">
            <v>457817083</v>
          </cell>
          <cell r="U37">
            <v>460721435</v>
          </cell>
          <cell r="V37">
            <v>474261504</v>
          </cell>
          <cell r="W37">
            <v>572901396</v>
          </cell>
          <cell r="X37">
            <v>493497272</v>
          </cell>
          <cell r="Y37">
            <v>521832875</v>
          </cell>
          <cell r="Z37">
            <v>522032502</v>
          </cell>
          <cell r="AA37">
            <v>520667408</v>
          </cell>
          <cell r="AB37">
            <v>537453577</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146736103</v>
          </cell>
          <cell r="R38">
            <v>151502728</v>
          </cell>
          <cell r="S38">
            <v>152753076</v>
          </cell>
          <cell r="T38">
            <v>155678097</v>
          </cell>
          <cell r="U38">
            <v>156665705</v>
          </cell>
          <cell r="V38">
            <v>161932580</v>
          </cell>
          <cell r="W38">
            <v>199418424</v>
          </cell>
          <cell r="X38">
            <v>171831887</v>
          </cell>
          <cell r="Y38">
            <v>181690015</v>
          </cell>
          <cell r="Z38">
            <v>181770478</v>
          </cell>
          <cell r="AA38">
            <v>181250221</v>
          </cell>
          <cell r="AB38">
            <v>187092774</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127282058</v>
          </cell>
          <cell r="R39">
            <v>131416732</v>
          </cell>
          <cell r="S39">
            <v>132497376</v>
          </cell>
          <cell r="T39">
            <v>135038537</v>
          </cell>
          <cell r="U39">
            <v>135895210</v>
          </cell>
          <cell r="V39">
            <v>136478752</v>
          </cell>
          <cell r="W39">
            <v>172268524</v>
          </cell>
          <cell r="X39">
            <v>148491349</v>
          </cell>
          <cell r="Y39">
            <v>160287417</v>
          </cell>
          <cell r="Z39">
            <v>160235236</v>
          </cell>
          <cell r="AA39">
            <v>159821386</v>
          </cell>
          <cell r="AB39">
            <v>164974086</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421227513</v>
          </cell>
          <cell r="R40">
            <v>434910811</v>
          </cell>
          <cell r="S40">
            <v>438457173</v>
          </cell>
          <cell r="T40">
            <v>446896819</v>
          </cell>
          <cell r="U40">
            <v>449731894</v>
          </cell>
          <cell r="V40">
            <v>462947596</v>
          </cell>
          <cell r="W40">
            <v>559436639</v>
          </cell>
          <cell r="X40">
            <v>482113285</v>
          </cell>
          <cell r="Y40">
            <v>520433565</v>
          </cell>
          <cell r="Z40">
            <v>520266863</v>
          </cell>
          <cell r="AA40">
            <v>518944156</v>
          </cell>
          <cell r="AB40">
            <v>535675525</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43270090</v>
          </cell>
          <cell r="R41">
            <v>44675690</v>
          </cell>
          <cell r="S41">
            <v>45028020</v>
          </cell>
          <cell r="T41">
            <v>45906938</v>
          </cell>
          <cell r="U41">
            <v>46198168</v>
          </cell>
          <cell r="V41">
            <v>47553062</v>
          </cell>
          <cell r="W41">
            <v>57122885</v>
          </cell>
          <cell r="X41">
            <v>49513817</v>
          </cell>
          <cell r="Y41">
            <v>52387739</v>
          </cell>
          <cell r="Z41">
            <v>52378545</v>
          </cell>
          <cell r="AA41">
            <v>52275509</v>
          </cell>
          <cell r="AB41">
            <v>53961538</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174982401</v>
          </cell>
          <cell r="R42">
            <v>180666589</v>
          </cell>
          <cell r="S42">
            <v>182138660</v>
          </cell>
          <cell r="T42">
            <v>185645704</v>
          </cell>
          <cell r="U42">
            <v>186823424</v>
          </cell>
          <cell r="V42">
            <v>192315162</v>
          </cell>
          <cell r="W42">
            <v>236821186</v>
          </cell>
          <cell r="X42">
            <v>204524498</v>
          </cell>
          <cell r="Y42">
            <v>220793149</v>
          </cell>
          <cell r="Z42">
            <v>220716928</v>
          </cell>
          <cell r="AA42">
            <v>220145020</v>
          </cell>
          <cell r="AB42">
            <v>227242538</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33916813</v>
          </cell>
          <cell r="R43">
            <v>35649749</v>
          </cell>
          <cell r="S43">
            <v>36497087</v>
          </cell>
          <cell r="T43">
            <v>37414658</v>
          </cell>
          <cell r="U43">
            <v>37703138</v>
          </cell>
          <cell r="V43">
            <v>39046113</v>
          </cell>
          <cell r="W43">
            <v>48079554</v>
          </cell>
          <cell r="X43">
            <v>40923932</v>
          </cell>
          <cell r="Y43">
            <v>43943542</v>
          </cell>
          <cell r="Z43">
            <v>43942745</v>
          </cell>
          <cell r="AA43">
            <v>43839622</v>
          </cell>
          <cell r="AB43">
            <v>45637301</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234991530</v>
          </cell>
          <cell r="R44">
            <v>242625075</v>
          </cell>
          <cell r="S44">
            <v>244624689</v>
          </cell>
          <cell r="T44">
            <v>249311747</v>
          </cell>
          <cell r="U44">
            <v>250893359</v>
          </cell>
          <cell r="V44">
            <v>258271849</v>
          </cell>
          <cell r="W44">
            <v>318052869</v>
          </cell>
          <cell r="X44">
            <v>274069055</v>
          </cell>
          <cell r="Y44">
            <v>289801888</v>
          </cell>
          <cell r="Z44">
            <v>289921473</v>
          </cell>
          <cell r="AA44">
            <v>289114308</v>
          </cell>
          <cell r="AB44">
            <v>298434288</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984826533</v>
          </cell>
          <cell r="R45">
            <v>1029139939</v>
          </cell>
          <cell r="S45">
            <v>1037781783</v>
          </cell>
          <cell r="T45">
            <v>1068318575</v>
          </cell>
          <cell r="U45">
            <v>1075095895</v>
          </cell>
          <cell r="V45">
            <v>1126359383</v>
          </cell>
          <cell r="W45">
            <v>1387178689</v>
          </cell>
          <cell r="X45">
            <v>1148648094</v>
          </cell>
          <cell r="Y45">
            <v>1208117902</v>
          </cell>
          <cell r="Z45">
            <v>1217469323</v>
          </cell>
          <cell r="AA45">
            <v>1250501548</v>
          </cell>
          <cell r="AB45">
            <v>1303485092</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109941539</v>
          </cell>
          <cell r="R46">
            <v>115558860</v>
          </cell>
          <cell r="S46">
            <v>116538710</v>
          </cell>
          <cell r="T46">
            <v>120755355</v>
          </cell>
          <cell r="U46">
            <v>121521416</v>
          </cell>
          <cell r="V46">
            <v>127316486</v>
          </cell>
          <cell r="W46">
            <v>156804995</v>
          </cell>
          <cell r="X46">
            <v>134026539</v>
          </cell>
          <cell r="Y46">
            <v>143316375</v>
          </cell>
          <cell r="Z46">
            <v>143329690</v>
          </cell>
          <cell r="AA46">
            <v>142871872</v>
          </cell>
          <cell r="AB46">
            <v>150087309</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27451841</v>
          </cell>
          <cell r="R47">
            <v>28854457</v>
          </cell>
          <cell r="S47">
            <v>29534047</v>
          </cell>
          <cell r="T47">
            <v>30623846</v>
          </cell>
          <cell r="U47">
            <v>31299065</v>
          </cell>
          <cell r="V47">
            <v>32787162</v>
          </cell>
          <cell r="W47">
            <v>40366964</v>
          </cell>
          <cell r="X47">
            <v>34278414</v>
          </cell>
          <cell r="Y47">
            <v>36985191</v>
          </cell>
          <cell r="Z47">
            <v>37553494</v>
          </cell>
          <cell r="AA47">
            <v>37488006</v>
          </cell>
          <cell r="AB47">
            <v>39391515</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280977199</v>
          </cell>
          <cell r="R48">
            <v>290104558</v>
          </cell>
          <cell r="S48">
            <v>292497089</v>
          </cell>
          <cell r="T48">
            <v>298099751</v>
          </cell>
          <cell r="U48">
            <v>299990870</v>
          </cell>
          <cell r="V48">
            <v>308813311</v>
          </cell>
          <cell r="W48">
            <v>380292318</v>
          </cell>
          <cell r="X48">
            <v>327747822</v>
          </cell>
          <cell r="Y48">
            <v>346604260</v>
          </cell>
          <cell r="Z48">
            <v>346708347</v>
          </cell>
          <cell r="AA48">
            <v>345739785</v>
          </cell>
          <cell r="AB48">
            <v>356885095</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218121278</v>
          </cell>
          <cell r="R49">
            <v>225206804</v>
          </cell>
          <cell r="S49">
            <v>227074062</v>
          </cell>
          <cell r="T49">
            <v>231413434</v>
          </cell>
          <cell r="U49">
            <v>232881501</v>
          </cell>
          <cell r="V49">
            <v>241300104</v>
          </cell>
          <cell r="W49">
            <v>297162183</v>
          </cell>
          <cell r="X49">
            <v>255327572</v>
          </cell>
          <cell r="Y49">
            <v>275619551</v>
          </cell>
          <cell r="Z49">
            <v>275516895</v>
          </cell>
          <cell r="AA49">
            <v>274745913</v>
          </cell>
          <cell r="AB49">
            <v>283602630</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75145967</v>
          </cell>
          <cell r="R50">
            <v>77587034</v>
          </cell>
          <cell r="S50">
            <v>77413986</v>
          </cell>
          <cell r="T50">
            <v>79725309</v>
          </cell>
          <cell r="U50">
            <v>80231079</v>
          </cell>
          <cell r="V50">
            <v>82584682</v>
          </cell>
          <cell r="W50">
            <v>99204658</v>
          </cell>
          <cell r="X50">
            <v>85993211</v>
          </cell>
          <cell r="Y50">
            <v>90983635</v>
          </cell>
          <cell r="Z50">
            <v>90973987</v>
          </cell>
          <cell r="AA50">
            <v>90785429</v>
          </cell>
          <cell r="AB50">
            <v>93713315</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205685159</v>
          </cell>
          <cell r="R51">
            <v>212366706</v>
          </cell>
          <cell r="S51">
            <v>214086706</v>
          </cell>
          <cell r="T51">
            <v>218219467</v>
          </cell>
          <cell r="U51">
            <v>219603832</v>
          </cell>
          <cell r="V51">
            <v>226055137</v>
          </cell>
          <cell r="W51">
            <v>271578209</v>
          </cell>
          <cell r="X51">
            <v>234878637</v>
          </cell>
          <cell r="Y51">
            <v>250307158</v>
          </cell>
          <cell r="Z51">
            <v>250231958</v>
          </cell>
          <cell r="AA51">
            <v>249617277</v>
          </cell>
          <cell r="AB51">
            <v>257665663</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28799702</v>
          </cell>
          <cell r="R52">
            <v>30271186</v>
          </cell>
          <cell r="S52">
            <v>30981649</v>
          </cell>
          <cell r="T52">
            <v>32127451</v>
          </cell>
          <cell r="U52">
            <v>32835822</v>
          </cell>
          <cell r="V52">
            <v>34396519</v>
          </cell>
          <cell r="W52">
            <v>42347082</v>
          </cell>
          <cell r="X52">
            <v>35956920</v>
          </cell>
          <cell r="Y52">
            <v>38803230</v>
          </cell>
          <cell r="Z52">
            <v>39392186</v>
          </cell>
          <cell r="AA52">
            <v>39328635</v>
          </cell>
          <cell r="AB52">
            <v>41325796</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cell r="R53">
            <v>6368582</v>
          </cell>
          <cell r="S53">
            <v>6333697</v>
          </cell>
          <cell r="T53">
            <v>6368582</v>
          </cell>
          <cell r="U53">
            <v>7130299</v>
          </cell>
          <cell r="V53">
            <v>7141124</v>
          </cell>
          <cell r="W53">
            <v>8355328</v>
          </cell>
          <cell r="X53">
            <v>7035807</v>
          </cell>
          <cell r="Y53">
            <v>8257741</v>
          </cell>
          <cell r="Z53">
            <v>8269376</v>
          </cell>
          <cell r="AA53">
            <v>8269376</v>
          </cell>
          <cell r="AB53">
            <v>8560271</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cell r="R54">
            <v>14120991</v>
          </cell>
          <cell r="S54">
            <v>14120991</v>
          </cell>
          <cell r="T54">
            <v>14120991</v>
          </cell>
          <cell r="U54">
            <v>16817987</v>
          </cell>
          <cell r="V54">
            <v>16876737</v>
          </cell>
          <cell r="W54">
            <v>20346198</v>
          </cell>
          <cell r="X54">
            <v>17234421</v>
          </cell>
          <cell r="Y54">
            <v>18773585</v>
          </cell>
          <cell r="Z54">
            <v>18800038</v>
          </cell>
          <cell r="AA54">
            <v>18800038</v>
          </cell>
          <cell r="AB54">
            <v>19461373</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cell r="R55">
            <v>4839486</v>
          </cell>
          <cell r="S55">
            <v>4839486</v>
          </cell>
          <cell r="T55">
            <v>4839486</v>
          </cell>
          <cell r="U55">
            <v>5088893</v>
          </cell>
          <cell r="V55">
            <v>5049732</v>
          </cell>
          <cell r="W55">
            <v>6343956</v>
          </cell>
          <cell r="X55">
            <v>5342083</v>
          </cell>
          <cell r="Y55">
            <v>6290518</v>
          </cell>
          <cell r="Z55">
            <v>6142095</v>
          </cell>
          <cell r="AA55">
            <v>6299381</v>
          </cell>
          <cell r="AB55">
            <v>6520977</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115232810</v>
          </cell>
          <cell r="R56">
            <v>121120482</v>
          </cell>
          <cell r="S56">
            <v>123392698</v>
          </cell>
          <cell r="T56">
            <v>127835370</v>
          </cell>
          <cell r="U56">
            <v>128646346</v>
          </cell>
          <cell r="V56">
            <v>132432528</v>
          </cell>
          <cell r="W56">
            <v>163095042</v>
          </cell>
          <cell r="X56">
            <v>138986097</v>
          </cell>
          <cell r="Y56">
            <v>150154148</v>
          </cell>
          <cell r="Z56">
            <v>149961858</v>
          </cell>
          <cell r="AA56">
            <v>149556625</v>
          </cell>
          <cell r="AB56">
            <v>154378026</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cell r="R57">
            <v>8975061</v>
          </cell>
          <cell r="S57">
            <v>8975061</v>
          </cell>
          <cell r="T57">
            <v>8975061</v>
          </cell>
          <cell r="U57">
            <v>8975061</v>
          </cell>
          <cell r="V57">
            <v>8944647</v>
          </cell>
          <cell r="W57">
            <v>10554518</v>
          </cell>
          <cell r="X57">
            <v>8887689</v>
          </cell>
          <cell r="Y57">
            <v>7630624</v>
          </cell>
          <cell r="Z57">
            <v>7641376</v>
          </cell>
          <cell r="AA57">
            <v>7641376</v>
          </cell>
          <cell r="AB57">
            <v>7910179</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cell r="R58">
            <v>6579306</v>
          </cell>
          <cell r="S58">
            <v>6579306</v>
          </cell>
          <cell r="T58">
            <v>6579306</v>
          </cell>
          <cell r="U58">
            <v>6579306</v>
          </cell>
          <cell r="V58">
            <v>6579306</v>
          </cell>
          <cell r="W58">
            <v>6579306</v>
          </cell>
          <cell r="X58">
            <v>6579306</v>
          </cell>
          <cell r="Y58">
            <v>6579306</v>
          </cell>
          <cell r="Z58">
            <v>7895168</v>
          </cell>
          <cell r="AA58">
            <v>7895168</v>
          </cell>
          <cell r="AB58">
            <v>7895168</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94009371</v>
          </cell>
          <cell r="R59">
            <v>94169727</v>
          </cell>
          <cell r="S59">
            <v>94881167</v>
          </cell>
          <cell r="T59">
            <v>96817814</v>
          </cell>
          <cell r="U59">
            <v>97500263</v>
          </cell>
          <cell r="V59">
            <v>99028205</v>
          </cell>
          <cell r="W59">
            <v>100005611</v>
          </cell>
          <cell r="X59">
            <v>100005611</v>
          </cell>
          <cell r="Y59">
            <v>106376014</v>
          </cell>
          <cell r="Z59">
            <v>106525906</v>
          </cell>
          <cell r="AA59">
            <v>106525906</v>
          </cell>
          <cell r="AB59">
            <v>110273201</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13000000</v>
          </cell>
          <cell r="R60">
            <v>20000000</v>
          </cell>
          <cell r="S60">
            <v>21400000</v>
          </cell>
          <cell r="T60">
            <v>21000000</v>
          </cell>
          <cell r="U60">
            <v>20000000</v>
          </cell>
          <cell r="V60">
            <v>10000000</v>
          </cell>
          <cell r="W60">
            <v>25000000</v>
          </cell>
          <cell r="X60">
            <v>20000000</v>
          </cell>
          <cell r="Y60">
            <v>20000000</v>
          </cell>
          <cell r="Z60">
            <v>27500000</v>
          </cell>
          <cell r="AA60">
            <v>27500000</v>
          </cell>
          <cell r="AB60">
            <v>30000000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O61">
            <v>0</v>
          </cell>
          <cell r="P61">
            <v>0</v>
          </cell>
          <cell r="Q61">
            <v>0</v>
          </cell>
          <cell r="R61">
            <v>0</v>
          </cell>
          <cell r="S61">
            <v>34885</v>
          </cell>
          <cell r="T61">
            <v>0</v>
          </cell>
          <cell r="U61">
            <v>0</v>
          </cell>
          <cell r="V61">
            <v>0</v>
          </cell>
          <cell r="W61">
            <v>0</v>
          </cell>
          <cell r="X61">
            <v>0</v>
          </cell>
          <cell r="Y61">
            <v>0</v>
          </cell>
          <cell r="Z61">
            <v>157286</v>
          </cell>
          <cell r="AA61">
            <v>0</v>
          </cell>
          <cell r="AB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11497848000</v>
          </cell>
          <cell r="R62">
            <v>11912848000</v>
          </cell>
          <cell r="S62">
            <v>12002848000</v>
          </cell>
          <cell r="T62">
            <v>12277848000</v>
          </cell>
          <cell r="U62">
            <v>12364392000</v>
          </cell>
          <cell r="V62">
            <v>12764392000</v>
          </cell>
          <cell r="W62">
            <v>15517457000</v>
          </cell>
          <cell r="X62">
            <v>13343704000</v>
          </cell>
          <cell r="Y62">
            <v>14193704000</v>
          </cell>
          <cell r="Z62">
            <v>14213704000</v>
          </cell>
          <cell r="AA62">
            <v>14213704000</v>
          </cell>
          <cell r="AB62">
            <v>14713704000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cell r="N3">
            <v>2016</v>
          </cell>
          <cell r="O3">
            <v>2017</v>
          </cell>
          <cell r="P3">
            <v>2018</v>
          </cell>
          <cell r="Q3">
            <v>2019</v>
          </cell>
          <cell r="R3">
            <v>2020</v>
          </cell>
          <cell r="S3">
            <v>2021</v>
          </cell>
          <cell r="T3">
            <v>2022</v>
          </cell>
          <cell r="U3">
            <v>2023</v>
          </cell>
          <cell r="V3">
            <v>2024</v>
          </cell>
          <cell r="W3">
            <v>2025</v>
          </cell>
          <cell r="X3">
            <v>2026</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3868649</v>
          </cell>
          <cell r="N4">
            <v>3875248</v>
          </cell>
          <cell r="O4">
            <v>3938647</v>
          </cell>
          <cell r="P4">
            <v>4019040</v>
          </cell>
          <cell r="Q4">
            <v>4120419</v>
          </cell>
          <cell r="R4">
            <v>4193105</v>
          </cell>
          <cell r="S4">
            <v>4242670</v>
          </cell>
          <cell r="T4">
            <v>4506643</v>
          </cell>
          <cell r="U4">
            <v>4855702</v>
          </cell>
          <cell r="V4">
            <v>5013082</v>
          </cell>
          <cell r="W4">
            <v>5143317</v>
          </cell>
          <cell r="X4">
            <v>5252582</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1028618</v>
          </cell>
          <cell r="N5">
            <v>1030373</v>
          </cell>
          <cell r="O5">
            <v>1047230</v>
          </cell>
          <cell r="P5">
            <v>1068605</v>
          </cell>
          <cell r="Q5">
            <v>1095560</v>
          </cell>
          <cell r="R5">
            <v>1114886</v>
          </cell>
          <cell r="S5">
            <v>1128065</v>
          </cell>
          <cell r="T5">
            <v>1198252</v>
          </cell>
          <cell r="U5">
            <v>1291062</v>
          </cell>
          <cell r="V5">
            <v>1332907</v>
          </cell>
          <cell r="W5">
            <v>1367535</v>
          </cell>
          <cell r="X5">
            <v>1396587</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3141744</v>
          </cell>
          <cell r="N6">
            <v>3147103</v>
          </cell>
          <cell r="O6">
            <v>3198589</v>
          </cell>
          <cell r="P6">
            <v>3263876</v>
          </cell>
          <cell r="Q6">
            <v>3346206</v>
          </cell>
          <cell r="R6">
            <v>3405235</v>
          </cell>
          <cell r="S6">
            <v>3445487</v>
          </cell>
          <cell r="T6">
            <v>3659861</v>
          </cell>
          <cell r="U6">
            <v>3943333</v>
          </cell>
          <cell r="V6">
            <v>4071142</v>
          </cell>
          <cell r="W6">
            <v>4176906</v>
          </cell>
          <cell r="X6">
            <v>4265641</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2195757</v>
          </cell>
          <cell r="N7">
            <v>2199502</v>
          </cell>
          <cell r="O7">
            <v>2235486</v>
          </cell>
          <cell r="P7">
            <v>2281115</v>
          </cell>
          <cell r="Q7">
            <v>2338655</v>
          </cell>
          <cell r="R7">
            <v>2379910</v>
          </cell>
          <cell r="S7">
            <v>2408042</v>
          </cell>
          <cell r="T7">
            <v>2557867</v>
          </cell>
          <cell r="U7">
            <v>2755985</v>
          </cell>
          <cell r="V7">
            <v>2845310</v>
          </cell>
          <cell r="W7">
            <v>2919228</v>
          </cell>
          <cell r="X7">
            <v>2981244</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23123865</v>
          </cell>
          <cell r="N8">
            <v>23163308</v>
          </cell>
          <cell r="O8">
            <v>23542257</v>
          </cell>
          <cell r="P8">
            <v>24022785</v>
          </cell>
          <cell r="Q8">
            <v>24628753</v>
          </cell>
          <cell r="R8">
            <v>25063215</v>
          </cell>
          <cell r="S8">
            <v>25359479</v>
          </cell>
          <cell r="T8">
            <v>26937313</v>
          </cell>
          <cell r="U8">
            <v>29023723</v>
          </cell>
          <cell r="V8">
            <v>29964424</v>
          </cell>
          <cell r="W8">
            <v>30742871</v>
          </cell>
          <cell r="X8">
            <v>31395976</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2829451</v>
          </cell>
          <cell r="N9">
            <v>2834277</v>
          </cell>
          <cell r="O9">
            <v>2880645</v>
          </cell>
          <cell r="P9">
            <v>2939443</v>
          </cell>
          <cell r="Q9">
            <v>3013590</v>
          </cell>
          <cell r="R9">
            <v>3066751</v>
          </cell>
          <cell r="S9">
            <v>3103002</v>
          </cell>
          <cell r="T9">
            <v>3296067</v>
          </cell>
          <cell r="U9">
            <v>3551361</v>
          </cell>
          <cell r="V9">
            <v>3666466</v>
          </cell>
          <cell r="W9">
            <v>3761717</v>
          </cell>
          <cell r="X9">
            <v>3841631</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3027590</v>
          </cell>
          <cell r="N10">
            <v>3032754</v>
          </cell>
          <cell r="O10">
            <v>3082369</v>
          </cell>
          <cell r="P10">
            <v>3145284</v>
          </cell>
          <cell r="Q10">
            <v>3224623</v>
          </cell>
          <cell r="R10">
            <v>3281507</v>
          </cell>
          <cell r="S10">
            <v>3320297</v>
          </cell>
          <cell r="T10">
            <v>3526882</v>
          </cell>
          <cell r="U10">
            <v>3800054</v>
          </cell>
          <cell r="V10">
            <v>3923219</v>
          </cell>
          <cell r="W10">
            <v>4025140</v>
          </cell>
          <cell r="X10">
            <v>4110651</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1028618</v>
          </cell>
          <cell r="N11">
            <v>1030373</v>
          </cell>
          <cell r="O11">
            <v>1047230</v>
          </cell>
          <cell r="P11">
            <v>1068605</v>
          </cell>
          <cell r="Q11">
            <v>1095560</v>
          </cell>
          <cell r="R11">
            <v>1114886</v>
          </cell>
          <cell r="S11">
            <v>1128065</v>
          </cell>
          <cell r="T11">
            <v>1198252</v>
          </cell>
          <cell r="U11">
            <v>1291062</v>
          </cell>
          <cell r="V11">
            <v>1332907</v>
          </cell>
          <cell r="W11">
            <v>1367535</v>
          </cell>
          <cell r="X11">
            <v>1396587</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1028618</v>
          </cell>
          <cell r="N12">
            <v>1030373</v>
          </cell>
          <cell r="O12">
            <v>1047230</v>
          </cell>
          <cell r="P12">
            <v>1068605</v>
          </cell>
          <cell r="Q12">
            <v>1095560</v>
          </cell>
          <cell r="R12">
            <v>1114886</v>
          </cell>
          <cell r="S12">
            <v>1128065</v>
          </cell>
          <cell r="T12">
            <v>1198252</v>
          </cell>
          <cell r="U12">
            <v>1291062</v>
          </cell>
          <cell r="V12">
            <v>1332907</v>
          </cell>
          <cell r="W12">
            <v>1367535</v>
          </cell>
          <cell r="X12">
            <v>1396587</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12781984</v>
          </cell>
          <cell r="N13">
            <v>12803787</v>
          </cell>
          <cell r="O13">
            <v>13013255</v>
          </cell>
          <cell r="P13">
            <v>13278872</v>
          </cell>
          <cell r="Q13">
            <v>13613828</v>
          </cell>
          <cell r="R13">
            <v>13853982</v>
          </cell>
          <cell r="S13">
            <v>14017745</v>
          </cell>
          <cell r="T13">
            <v>14889911</v>
          </cell>
          <cell r="U13">
            <v>16043198</v>
          </cell>
          <cell r="V13">
            <v>16563181</v>
          </cell>
          <cell r="W13">
            <v>16993477</v>
          </cell>
          <cell r="X13">
            <v>17354488</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5587946</v>
          </cell>
          <cell r="N14">
            <v>5597478</v>
          </cell>
          <cell r="O14">
            <v>5689052</v>
          </cell>
          <cell r="P14">
            <v>5805173</v>
          </cell>
          <cell r="Q14">
            <v>5951607</v>
          </cell>
          <cell r="R14">
            <v>6056596</v>
          </cell>
          <cell r="S14">
            <v>6128189</v>
          </cell>
          <cell r="T14">
            <v>6509477</v>
          </cell>
          <cell r="U14">
            <v>7013664</v>
          </cell>
          <cell r="V14">
            <v>7240987</v>
          </cell>
          <cell r="W14">
            <v>7429101</v>
          </cell>
          <cell r="X14">
            <v>7586926</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1028618</v>
          </cell>
          <cell r="N15">
            <v>1030373</v>
          </cell>
          <cell r="O15">
            <v>1047230</v>
          </cell>
          <cell r="P15">
            <v>1068605</v>
          </cell>
          <cell r="Q15">
            <v>1095560</v>
          </cell>
          <cell r="R15">
            <v>1114886</v>
          </cell>
          <cell r="S15">
            <v>1128065</v>
          </cell>
          <cell r="T15">
            <v>1198252</v>
          </cell>
          <cell r="U15">
            <v>1291062</v>
          </cell>
          <cell r="V15">
            <v>1332907</v>
          </cell>
          <cell r="W15">
            <v>1367535</v>
          </cell>
          <cell r="X15">
            <v>1396587</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1028618</v>
          </cell>
          <cell r="N16">
            <v>1030373</v>
          </cell>
          <cell r="O16">
            <v>1047230</v>
          </cell>
          <cell r="P16">
            <v>1068605</v>
          </cell>
          <cell r="Q16">
            <v>1095560</v>
          </cell>
          <cell r="R16">
            <v>1114886</v>
          </cell>
          <cell r="S16">
            <v>1128065</v>
          </cell>
          <cell r="T16">
            <v>1198252</v>
          </cell>
          <cell r="U16">
            <v>1291062</v>
          </cell>
          <cell r="V16">
            <v>1332907</v>
          </cell>
          <cell r="W16">
            <v>1367535</v>
          </cell>
          <cell r="X16">
            <v>1396587</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10473420</v>
          </cell>
          <cell r="N17">
            <v>10491285</v>
          </cell>
          <cell r="O17">
            <v>10662921</v>
          </cell>
          <cell r="P17">
            <v>10880565</v>
          </cell>
          <cell r="Q17">
            <v>11155024</v>
          </cell>
          <cell r="R17">
            <v>11351803</v>
          </cell>
          <cell r="S17">
            <v>11485989</v>
          </cell>
          <cell r="T17">
            <v>12200632</v>
          </cell>
          <cell r="U17">
            <v>13145623</v>
          </cell>
          <cell r="V17">
            <v>13571692</v>
          </cell>
          <cell r="W17">
            <v>13924272</v>
          </cell>
          <cell r="X17">
            <v>14220081</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5475652</v>
          </cell>
          <cell r="N18">
            <v>5484992</v>
          </cell>
          <cell r="O18">
            <v>5574726</v>
          </cell>
          <cell r="P18">
            <v>5688513</v>
          </cell>
          <cell r="Q18">
            <v>5832004</v>
          </cell>
          <cell r="R18">
            <v>5934883</v>
          </cell>
          <cell r="S18">
            <v>6005037</v>
          </cell>
          <cell r="T18">
            <v>6378663</v>
          </cell>
          <cell r="U18">
            <v>6872718</v>
          </cell>
          <cell r="V18">
            <v>7095473</v>
          </cell>
          <cell r="W18">
            <v>7279807</v>
          </cell>
          <cell r="X18">
            <v>7434460</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2693558</v>
          </cell>
          <cell r="N19">
            <v>2698153</v>
          </cell>
          <cell r="O19">
            <v>2742294</v>
          </cell>
          <cell r="P19">
            <v>2798268</v>
          </cell>
          <cell r="Q19">
            <v>2868853</v>
          </cell>
          <cell r="R19">
            <v>2919461</v>
          </cell>
          <cell r="S19">
            <v>2953971</v>
          </cell>
          <cell r="T19">
            <v>3137763</v>
          </cell>
          <cell r="U19">
            <v>3380796</v>
          </cell>
          <cell r="V19">
            <v>3490372</v>
          </cell>
          <cell r="W19">
            <v>3581049</v>
          </cell>
          <cell r="X19">
            <v>3657125</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2191757</v>
          </cell>
          <cell r="N20">
            <v>2195496</v>
          </cell>
          <cell r="O20">
            <v>2231414</v>
          </cell>
          <cell r="P20">
            <v>2276960</v>
          </cell>
          <cell r="Q20">
            <v>2334396</v>
          </cell>
          <cell r="R20">
            <v>2375576</v>
          </cell>
          <cell r="S20">
            <v>2403657</v>
          </cell>
          <cell r="T20">
            <v>2553209</v>
          </cell>
          <cell r="U20">
            <v>2750966</v>
          </cell>
          <cell r="V20">
            <v>2840129</v>
          </cell>
          <cell r="W20">
            <v>2913913</v>
          </cell>
          <cell r="X20">
            <v>2975816</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3367166</v>
          </cell>
          <cell r="N21">
            <v>3372910</v>
          </cell>
          <cell r="O21">
            <v>3428090</v>
          </cell>
          <cell r="P21">
            <v>3498062</v>
          </cell>
          <cell r="Q21">
            <v>3586300</v>
          </cell>
          <cell r="R21">
            <v>3649564</v>
          </cell>
          <cell r="S21">
            <v>3692704</v>
          </cell>
          <cell r="T21">
            <v>3922459</v>
          </cell>
          <cell r="U21">
            <v>4226270</v>
          </cell>
          <cell r="V21">
            <v>4363250</v>
          </cell>
          <cell r="W21">
            <v>4476603</v>
          </cell>
          <cell r="X21">
            <v>4571704</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3673401</v>
          </cell>
          <cell r="N22">
            <v>3679667</v>
          </cell>
          <cell r="O22">
            <v>3739866</v>
          </cell>
          <cell r="P22">
            <v>3816201</v>
          </cell>
          <cell r="Q22">
            <v>3912464</v>
          </cell>
          <cell r="R22">
            <v>3981482</v>
          </cell>
          <cell r="S22">
            <v>4028546</v>
          </cell>
          <cell r="T22">
            <v>4279197</v>
          </cell>
          <cell r="U22">
            <v>4610639</v>
          </cell>
          <cell r="V22">
            <v>4760076</v>
          </cell>
          <cell r="W22">
            <v>4883738</v>
          </cell>
          <cell r="X22">
            <v>4987489</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1289325</v>
          </cell>
          <cell r="N23">
            <v>1291524</v>
          </cell>
          <cell r="O23">
            <v>1312653</v>
          </cell>
          <cell r="P23">
            <v>1339446</v>
          </cell>
          <cell r="Q23">
            <v>1373233</v>
          </cell>
          <cell r="R23">
            <v>1397457</v>
          </cell>
          <cell r="S23">
            <v>1413976</v>
          </cell>
          <cell r="T23">
            <v>1501952</v>
          </cell>
          <cell r="U23">
            <v>1618285</v>
          </cell>
          <cell r="V23">
            <v>1670736</v>
          </cell>
          <cell r="W23">
            <v>1714140</v>
          </cell>
          <cell r="X23">
            <v>1750555</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4142930</v>
          </cell>
          <cell r="N24">
            <v>4149997</v>
          </cell>
          <cell r="O24">
            <v>4217890</v>
          </cell>
          <cell r="P24">
            <v>4303983</v>
          </cell>
          <cell r="Q24">
            <v>4412550</v>
          </cell>
          <cell r="R24">
            <v>4490389</v>
          </cell>
          <cell r="S24">
            <v>4543468</v>
          </cell>
          <cell r="T24">
            <v>4826157</v>
          </cell>
          <cell r="U24">
            <v>5199963</v>
          </cell>
          <cell r="V24">
            <v>5368501</v>
          </cell>
          <cell r="W24">
            <v>5507970</v>
          </cell>
          <cell r="X24">
            <v>5624982</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6296674</v>
          </cell>
          <cell r="N25">
            <v>6307415</v>
          </cell>
          <cell r="O25">
            <v>6410604</v>
          </cell>
          <cell r="P25">
            <v>6541453</v>
          </cell>
          <cell r="Q25">
            <v>6706459</v>
          </cell>
          <cell r="R25">
            <v>6824764</v>
          </cell>
          <cell r="S25">
            <v>6905437</v>
          </cell>
          <cell r="T25">
            <v>7335084</v>
          </cell>
          <cell r="U25">
            <v>7903218</v>
          </cell>
          <cell r="V25">
            <v>8159373</v>
          </cell>
          <cell r="W25">
            <v>8371346</v>
          </cell>
          <cell r="X25">
            <v>8549188</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7663846</v>
          </cell>
          <cell r="N26">
            <v>7676919</v>
          </cell>
          <cell r="O26">
            <v>7802512</v>
          </cell>
          <cell r="P26">
            <v>7961771</v>
          </cell>
          <cell r="Q26">
            <v>8162604</v>
          </cell>
          <cell r="R26">
            <v>8306596</v>
          </cell>
          <cell r="S26">
            <v>8404785</v>
          </cell>
          <cell r="T26">
            <v>8927720</v>
          </cell>
          <cell r="U26">
            <v>9619210</v>
          </cell>
          <cell r="V26">
            <v>9930983</v>
          </cell>
          <cell r="W26">
            <v>10188980</v>
          </cell>
          <cell r="X26">
            <v>10405436</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4008066</v>
          </cell>
          <cell r="N27">
            <v>4014903</v>
          </cell>
          <cell r="O27">
            <v>4080586</v>
          </cell>
          <cell r="P27">
            <v>4163876</v>
          </cell>
          <cell r="Q27">
            <v>4268909</v>
          </cell>
          <cell r="R27">
            <v>4344214</v>
          </cell>
          <cell r="S27">
            <v>4395565</v>
          </cell>
          <cell r="T27">
            <v>4669051</v>
          </cell>
          <cell r="U27">
            <v>5030689</v>
          </cell>
          <cell r="V27">
            <v>5193741</v>
          </cell>
          <cell r="W27">
            <v>5328669</v>
          </cell>
          <cell r="X27">
            <v>5441872</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2591645</v>
          </cell>
          <cell r="N28">
            <v>2596066</v>
          </cell>
          <cell r="O28">
            <v>2638537</v>
          </cell>
          <cell r="P28">
            <v>2692393</v>
          </cell>
          <cell r="Q28">
            <v>2760308</v>
          </cell>
          <cell r="R28">
            <v>2809001</v>
          </cell>
          <cell r="S28">
            <v>2842205</v>
          </cell>
          <cell r="T28">
            <v>3019043</v>
          </cell>
          <cell r="U28">
            <v>3252881</v>
          </cell>
          <cell r="V28">
            <v>3358312</v>
          </cell>
          <cell r="W28">
            <v>3445558</v>
          </cell>
          <cell r="X28">
            <v>3518756</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4974683</v>
          </cell>
          <cell r="N29">
            <v>4983169</v>
          </cell>
          <cell r="O29">
            <v>5064693</v>
          </cell>
          <cell r="P29">
            <v>5168070</v>
          </cell>
          <cell r="Q29">
            <v>5298433</v>
          </cell>
          <cell r="R29">
            <v>5391900</v>
          </cell>
          <cell r="S29">
            <v>5455636</v>
          </cell>
          <cell r="T29">
            <v>5795079</v>
          </cell>
          <cell r="U29">
            <v>6243933</v>
          </cell>
          <cell r="V29">
            <v>6446308</v>
          </cell>
          <cell r="W29">
            <v>6613777</v>
          </cell>
          <cell r="X29">
            <v>6754281</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1028618</v>
          </cell>
          <cell r="N30">
            <v>1030373</v>
          </cell>
          <cell r="O30">
            <v>1047230</v>
          </cell>
          <cell r="P30">
            <v>1068605</v>
          </cell>
          <cell r="Q30">
            <v>1095560</v>
          </cell>
          <cell r="R30">
            <v>1114886</v>
          </cell>
          <cell r="S30">
            <v>1128065</v>
          </cell>
          <cell r="T30">
            <v>1198252</v>
          </cell>
          <cell r="U30">
            <v>1291062</v>
          </cell>
          <cell r="V30">
            <v>1332907</v>
          </cell>
          <cell r="W30">
            <v>1367535</v>
          </cell>
          <cell r="X30">
            <v>1396587</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1579048</v>
          </cell>
          <cell r="N31">
            <v>1581741</v>
          </cell>
          <cell r="O31">
            <v>1607618</v>
          </cell>
          <cell r="P31">
            <v>1640432</v>
          </cell>
          <cell r="Q31">
            <v>1681811</v>
          </cell>
          <cell r="R31">
            <v>1711479</v>
          </cell>
          <cell r="S31">
            <v>1731710</v>
          </cell>
          <cell r="T31">
            <v>1839455</v>
          </cell>
          <cell r="U31">
            <v>1981929</v>
          </cell>
          <cell r="V31">
            <v>2046166</v>
          </cell>
          <cell r="W31">
            <v>2099323</v>
          </cell>
          <cell r="X31">
            <v>2143921</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1186771</v>
          </cell>
          <cell r="N32">
            <v>1188795</v>
          </cell>
          <cell r="O32">
            <v>1208244</v>
          </cell>
          <cell r="P32">
            <v>1232906</v>
          </cell>
          <cell r="Q32">
            <v>1264006</v>
          </cell>
          <cell r="R32">
            <v>1286304</v>
          </cell>
          <cell r="S32">
            <v>1301509</v>
          </cell>
          <cell r="T32">
            <v>1382487</v>
          </cell>
          <cell r="U32">
            <v>1489567</v>
          </cell>
          <cell r="V32">
            <v>1537846</v>
          </cell>
          <cell r="W32">
            <v>1577798</v>
          </cell>
          <cell r="X32">
            <v>1611317</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1046127</v>
          </cell>
          <cell r="N33">
            <v>1047911</v>
          </cell>
          <cell r="O33">
            <v>1065055</v>
          </cell>
          <cell r="P33">
            <v>1086794</v>
          </cell>
          <cell r="Q33">
            <v>1114208</v>
          </cell>
          <cell r="R33">
            <v>1133863</v>
          </cell>
          <cell r="S33">
            <v>1147266</v>
          </cell>
          <cell r="T33">
            <v>1218647</v>
          </cell>
          <cell r="U33">
            <v>1313036</v>
          </cell>
          <cell r="V33">
            <v>1355593</v>
          </cell>
          <cell r="W33">
            <v>1390810</v>
          </cell>
          <cell r="X33">
            <v>1420357</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8014072</v>
          </cell>
          <cell r="N34">
            <v>8027742</v>
          </cell>
          <cell r="O34">
            <v>8159075</v>
          </cell>
          <cell r="P34">
            <v>8325612</v>
          </cell>
          <cell r="Q34">
            <v>8535623</v>
          </cell>
          <cell r="R34">
            <v>8686195</v>
          </cell>
          <cell r="S34">
            <v>8788872</v>
          </cell>
          <cell r="T34">
            <v>9335704</v>
          </cell>
          <cell r="U34">
            <v>10058794</v>
          </cell>
          <cell r="V34">
            <v>10384814</v>
          </cell>
          <cell r="W34">
            <v>10654602</v>
          </cell>
          <cell r="X34">
            <v>10880950</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1945114</v>
          </cell>
          <cell r="N35">
            <v>1948432</v>
          </cell>
          <cell r="O35">
            <v>1980308</v>
          </cell>
          <cell r="P35">
            <v>2020729</v>
          </cell>
          <cell r="Q35">
            <v>2071701</v>
          </cell>
          <cell r="R35">
            <v>2108247</v>
          </cell>
          <cell r="S35">
            <v>2133168</v>
          </cell>
          <cell r="T35">
            <v>2265891</v>
          </cell>
          <cell r="U35">
            <v>2441394</v>
          </cell>
          <cell r="V35">
            <v>2520523</v>
          </cell>
          <cell r="W35">
            <v>2586004</v>
          </cell>
          <cell r="X35">
            <v>2640941</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16343565</v>
          </cell>
          <cell r="N36">
            <v>16371443</v>
          </cell>
          <cell r="O36">
            <v>16639278</v>
          </cell>
          <cell r="P36">
            <v>16978907</v>
          </cell>
          <cell r="Q36">
            <v>17407195</v>
          </cell>
          <cell r="R36">
            <v>17714265</v>
          </cell>
          <cell r="S36">
            <v>17923659</v>
          </cell>
          <cell r="T36">
            <v>19038846</v>
          </cell>
          <cell r="U36">
            <v>20513486</v>
          </cell>
          <cell r="V36">
            <v>21178358</v>
          </cell>
          <cell r="W36">
            <v>21728552</v>
          </cell>
          <cell r="X36">
            <v>22190156</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6083332</v>
          </cell>
          <cell r="N37">
            <v>6093709</v>
          </cell>
          <cell r="O37">
            <v>6193401</v>
          </cell>
          <cell r="P37">
            <v>6319816</v>
          </cell>
          <cell r="Q37">
            <v>6479231</v>
          </cell>
          <cell r="R37">
            <v>6593527</v>
          </cell>
          <cell r="S37">
            <v>6671467</v>
          </cell>
          <cell r="T37">
            <v>7086557</v>
          </cell>
          <cell r="U37">
            <v>7635441</v>
          </cell>
          <cell r="V37">
            <v>7882917</v>
          </cell>
          <cell r="W37">
            <v>8087708</v>
          </cell>
          <cell r="X37">
            <v>8259524</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1028618</v>
          </cell>
          <cell r="N38">
            <v>1030373</v>
          </cell>
          <cell r="O38">
            <v>1047230</v>
          </cell>
          <cell r="P38">
            <v>1068605</v>
          </cell>
          <cell r="Q38">
            <v>1095560</v>
          </cell>
          <cell r="R38">
            <v>1114886</v>
          </cell>
          <cell r="S38">
            <v>1128065</v>
          </cell>
          <cell r="T38">
            <v>1198252</v>
          </cell>
          <cell r="U38">
            <v>1291062</v>
          </cell>
          <cell r="V38">
            <v>1332907</v>
          </cell>
          <cell r="W38">
            <v>1367535</v>
          </cell>
          <cell r="X38">
            <v>1396587</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8946994</v>
          </cell>
          <cell r="N39">
            <v>8962255</v>
          </cell>
          <cell r="O39">
            <v>9108876</v>
          </cell>
          <cell r="P39">
            <v>9294800</v>
          </cell>
          <cell r="Q39">
            <v>9529259</v>
          </cell>
          <cell r="R39">
            <v>9697359</v>
          </cell>
          <cell r="S39">
            <v>9811988</v>
          </cell>
          <cell r="T39">
            <v>10422477</v>
          </cell>
          <cell r="U39">
            <v>11229742</v>
          </cell>
          <cell r="V39">
            <v>11593714</v>
          </cell>
          <cell r="W39">
            <v>11894908</v>
          </cell>
          <cell r="X39">
            <v>12147605</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2921393</v>
          </cell>
          <cell r="N40">
            <v>2926376</v>
          </cell>
          <cell r="O40">
            <v>2974251</v>
          </cell>
          <cell r="P40">
            <v>3034959</v>
          </cell>
          <cell r="Q40">
            <v>3111515</v>
          </cell>
          <cell r="R40">
            <v>3166403</v>
          </cell>
          <cell r="S40">
            <v>3203832</v>
          </cell>
          <cell r="T40">
            <v>3403170</v>
          </cell>
          <cell r="U40">
            <v>3666760</v>
          </cell>
          <cell r="V40">
            <v>3785605</v>
          </cell>
          <cell r="W40">
            <v>3883951</v>
          </cell>
          <cell r="X40">
            <v>3966462</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2524087</v>
          </cell>
          <cell r="N41">
            <v>2528392</v>
          </cell>
          <cell r="O41">
            <v>2569756</v>
          </cell>
          <cell r="P41">
            <v>2622208</v>
          </cell>
          <cell r="Q41">
            <v>2688352</v>
          </cell>
          <cell r="R41">
            <v>2735776</v>
          </cell>
          <cell r="S41">
            <v>2768115</v>
          </cell>
          <cell r="T41">
            <v>2940343</v>
          </cell>
          <cell r="U41">
            <v>3168085</v>
          </cell>
          <cell r="V41">
            <v>3270767</v>
          </cell>
          <cell r="W41">
            <v>3355738</v>
          </cell>
          <cell r="X41">
            <v>3427028</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8530878</v>
          </cell>
          <cell r="N42">
            <v>8545429</v>
          </cell>
          <cell r="O42">
            <v>8685231</v>
          </cell>
          <cell r="P42">
            <v>8862508</v>
          </cell>
          <cell r="Q42">
            <v>9086062</v>
          </cell>
          <cell r="R42">
            <v>9246344</v>
          </cell>
          <cell r="S42">
            <v>9355642</v>
          </cell>
          <cell r="T42">
            <v>9937738</v>
          </cell>
          <cell r="U42">
            <v>10707458</v>
          </cell>
          <cell r="V42">
            <v>11054502</v>
          </cell>
          <cell r="W42">
            <v>11341687</v>
          </cell>
          <cell r="X42">
            <v>11582631</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1028618</v>
          </cell>
          <cell r="N43">
            <v>1030373</v>
          </cell>
          <cell r="O43">
            <v>1047230</v>
          </cell>
          <cell r="P43">
            <v>1068605</v>
          </cell>
          <cell r="Q43">
            <v>1095560</v>
          </cell>
          <cell r="R43">
            <v>1114886</v>
          </cell>
          <cell r="S43">
            <v>1128065</v>
          </cell>
          <cell r="T43">
            <v>1198252</v>
          </cell>
          <cell r="U43">
            <v>1291062</v>
          </cell>
          <cell r="V43">
            <v>1332907</v>
          </cell>
          <cell r="W43">
            <v>1367535</v>
          </cell>
          <cell r="X43">
            <v>1396587</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3593773</v>
          </cell>
          <cell r="N44">
            <v>3599903</v>
          </cell>
          <cell r="O44">
            <v>3658797</v>
          </cell>
          <cell r="P44">
            <v>3733478</v>
          </cell>
          <cell r="Q44">
            <v>3827654</v>
          </cell>
          <cell r="R44">
            <v>3895175</v>
          </cell>
          <cell r="S44">
            <v>3941219</v>
          </cell>
          <cell r="T44">
            <v>4186436</v>
          </cell>
          <cell r="U44">
            <v>4510693</v>
          </cell>
          <cell r="V44">
            <v>4656891</v>
          </cell>
          <cell r="W44">
            <v>4777873</v>
          </cell>
          <cell r="X44">
            <v>4879375</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1028618</v>
          </cell>
          <cell r="N45">
            <v>1030373</v>
          </cell>
          <cell r="O45">
            <v>1047230</v>
          </cell>
          <cell r="P45">
            <v>1068605</v>
          </cell>
          <cell r="Q45">
            <v>1095560</v>
          </cell>
          <cell r="R45">
            <v>1114886</v>
          </cell>
          <cell r="S45">
            <v>1128065</v>
          </cell>
          <cell r="T45">
            <v>1198252</v>
          </cell>
          <cell r="U45">
            <v>1291062</v>
          </cell>
          <cell r="V45">
            <v>1332907</v>
          </cell>
          <cell r="W45">
            <v>1367535</v>
          </cell>
          <cell r="X45">
            <v>1396587</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4963914</v>
          </cell>
          <cell r="N46">
            <v>4972381</v>
          </cell>
          <cell r="O46">
            <v>5053729</v>
          </cell>
          <cell r="P46">
            <v>5156882</v>
          </cell>
          <cell r="Q46">
            <v>5286963</v>
          </cell>
          <cell r="R46">
            <v>5380227</v>
          </cell>
          <cell r="S46">
            <v>5443825</v>
          </cell>
          <cell r="T46">
            <v>5782533</v>
          </cell>
          <cell r="U46">
            <v>6230415</v>
          </cell>
          <cell r="V46">
            <v>6432352</v>
          </cell>
          <cell r="W46">
            <v>6599458</v>
          </cell>
          <cell r="X46">
            <v>6739658</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18276390</v>
          </cell>
          <cell r="N47">
            <v>18307565</v>
          </cell>
          <cell r="O47">
            <v>18607074</v>
          </cell>
          <cell r="P47">
            <v>18986868</v>
          </cell>
          <cell r="Q47">
            <v>19465806</v>
          </cell>
          <cell r="R47">
            <v>19809191</v>
          </cell>
          <cell r="S47">
            <v>20043349</v>
          </cell>
          <cell r="T47">
            <v>21290420</v>
          </cell>
          <cell r="U47">
            <v>22939454</v>
          </cell>
          <cell r="V47">
            <v>23682955</v>
          </cell>
          <cell r="W47">
            <v>24298216</v>
          </cell>
          <cell r="X47">
            <v>24814410</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2133274</v>
          </cell>
          <cell r="N48">
            <v>2136913</v>
          </cell>
          <cell r="O48">
            <v>2171873</v>
          </cell>
          <cell r="P48">
            <v>2216204</v>
          </cell>
          <cell r="Q48">
            <v>2272107</v>
          </cell>
          <cell r="R48">
            <v>2312188</v>
          </cell>
          <cell r="S48">
            <v>2339520</v>
          </cell>
          <cell r="T48">
            <v>2485082</v>
          </cell>
          <cell r="U48">
            <v>2677562</v>
          </cell>
          <cell r="V48">
            <v>2764346</v>
          </cell>
          <cell r="W48">
            <v>2836161</v>
          </cell>
          <cell r="X48">
            <v>2896413</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1028618</v>
          </cell>
          <cell r="N49">
            <v>1030373</v>
          </cell>
          <cell r="O49">
            <v>1047230</v>
          </cell>
          <cell r="P49">
            <v>1068605</v>
          </cell>
          <cell r="Q49">
            <v>1095560</v>
          </cell>
          <cell r="R49">
            <v>1114886</v>
          </cell>
          <cell r="S49">
            <v>1128065</v>
          </cell>
          <cell r="T49">
            <v>1198252</v>
          </cell>
          <cell r="U49">
            <v>1291062</v>
          </cell>
          <cell r="V49">
            <v>1332907</v>
          </cell>
          <cell r="W49">
            <v>1367535</v>
          </cell>
          <cell r="X49">
            <v>1396587</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5725305</v>
          </cell>
          <cell r="N50">
            <v>5735071</v>
          </cell>
          <cell r="O50">
            <v>5828896</v>
          </cell>
          <cell r="P50">
            <v>5947871</v>
          </cell>
          <cell r="Q50">
            <v>6097904</v>
          </cell>
          <cell r="R50">
            <v>6205474</v>
          </cell>
          <cell r="S50">
            <v>6278827</v>
          </cell>
          <cell r="T50">
            <v>6669487</v>
          </cell>
          <cell r="U50">
            <v>7186067</v>
          </cell>
          <cell r="V50">
            <v>7418978</v>
          </cell>
          <cell r="W50">
            <v>7611716</v>
          </cell>
          <cell r="X50">
            <v>7773420</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4237445</v>
          </cell>
          <cell r="N51">
            <v>4244673</v>
          </cell>
          <cell r="O51">
            <v>4314115</v>
          </cell>
          <cell r="P51">
            <v>4402172</v>
          </cell>
          <cell r="Q51">
            <v>4513215</v>
          </cell>
          <cell r="R51">
            <v>4592830</v>
          </cell>
          <cell r="S51">
            <v>4647120</v>
          </cell>
          <cell r="T51">
            <v>4936258</v>
          </cell>
          <cell r="U51">
            <v>5318592</v>
          </cell>
          <cell r="V51">
            <v>5490975</v>
          </cell>
          <cell r="W51">
            <v>5633625</v>
          </cell>
          <cell r="X51">
            <v>5753306</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1795837</v>
          </cell>
          <cell r="N52">
            <v>1798900</v>
          </cell>
          <cell r="O52">
            <v>1828330</v>
          </cell>
          <cell r="P52">
            <v>1865649</v>
          </cell>
          <cell r="Q52">
            <v>1912709</v>
          </cell>
          <cell r="R52">
            <v>1946450</v>
          </cell>
          <cell r="S52">
            <v>1969458</v>
          </cell>
          <cell r="T52">
            <v>2091995</v>
          </cell>
          <cell r="U52">
            <v>2254029</v>
          </cell>
          <cell r="V52">
            <v>2327085</v>
          </cell>
          <cell r="W52">
            <v>2387540</v>
          </cell>
          <cell r="X52">
            <v>2438261</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4371398</v>
          </cell>
          <cell r="N53">
            <v>4378854</v>
          </cell>
          <cell r="O53">
            <v>4450492</v>
          </cell>
          <cell r="P53">
            <v>4541332</v>
          </cell>
          <cell r="Q53">
            <v>4655886</v>
          </cell>
          <cell r="R53">
            <v>4738018</v>
          </cell>
          <cell r="S53">
            <v>4794025</v>
          </cell>
          <cell r="T53">
            <v>5092303</v>
          </cell>
          <cell r="U53">
            <v>5486724</v>
          </cell>
          <cell r="V53">
            <v>5664557</v>
          </cell>
          <cell r="W53">
            <v>5811717</v>
          </cell>
          <cell r="X53">
            <v>5935182</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1028618</v>
          </cell>
          <cell r="N54">
            <v>1030373</v>
          </cell>
          <cell r="O54">
            <v>1047230</v>
          </cell>
          <cell r="P54">
            <v>1068605</v>
          </cell>
          <cell r="Q54">
            <v>1095560</v>
          </cell>
          <cell r="R54">
            <v>1114886</v>
          </cell>
          <cell r="S54">
            <v>1128065</v>
          </cell>
          <cell r="T54">
            <v>1198252</v>
          </cell>
          <cell r="U54">
            <v>1291062</v>
          </cell>
          <cell r="V54">
            <v>1332907</v>
          </cell>
          <cell r="W54">
            <v>1367535</v>
          </cell>
          <cell r="X54">
            <v>1396587</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314852.90000000002</v>
          </cell>
          <cell r="J55">
            <v>317925.5</v>
          </cell>
          <cell r="K55">
            <v>314852.90000000002</v>
          </cell>
          <cell r="L55">
            <v>317886.85000000003</v>
          </cell>
          <cell r="M55">
            <v>317886.85000000003</v>
          </cell>
          <cell r="N55">
            <v>318429.10000000003</v>
          </cell>
          <cell r="O55">
            <v>316684.85000000003</v>
          </cell>
          <cell r="P55">
            <v>318429.10000000003</v>
          </cell>
          <cell r="Q55">
            <v>356514.95</v>
          </cell>
          <cell r="R55">
            <v>357056.2</v>
          </cell>
          <cell r="S55">
            <v>417766.40000000002</v>
          </cell>
          <cell r="T55">
            <v>351790.35000000003</v>
          </cell>
          <cell r="U55">
            <v>412887.05000000005</v>
          </cell>
          <cell r="V55">
            <v>413468.80000000005</v>
          </cell>
          <cell r="W55">
            <v>413468.80000000005</v>
          </cell>
          <cell r="X55">
            <v>428013.55000000005</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698120.10000000009</v>
          </cell>
          <cell r="J56">
            <v>704932.95000000007</v>
          </cell>
          <cell r="K56">
            <v>698120.10000000009</v>
          </cell>
          <cell r="L56">
            <v>704847.25</v>
          </cell>
          <cell r="M56">
            <v>704847.25</v>
          </cell>
          <cell r="N56">
            <v>706049.55</v>
          </cell>
          <cell r="O56">
            <v>706049.55</v>
          </cell>
          <cell r="P56">
            <v>706049.55</v>
          </cell>
          <cell r="Q56">
            <v>840899.35000000009</v>
          </cell>
          <cell r="R56">
            <v>843836.85000000009</v>
          </cell>
          <cell r="S56">
            <v>1017309.9</v>
          </cell>
          <cell r="T56">
            <v>861721.05</v>
          </cell>
          <cell r="U56">
            <v>938679.25</v>
          </cell>
          <cell r="V56">
            <v>940001.9</v>
          </cell>
          <cell r="W56">
            <v>940001.9</v>
          </cell>
          <cell r="X56">
            <v>973068.65</v>
          </cell>
        </row>
        <row r="57">
          <cell r="A57" t="str">
            <v>Northern Mariana Islands</v>
          </cell>
          <cell r="B57">
            <v>225508.65000000002</v>
          </cell>
          <cell r="C57">
            <v>232700.55000000002</v>
          </cell>
          <cell r="D57">
            <v>232624.25</v>
          </cell>
          <cell r="E57">
            <v>235660.5</v>
          </cell>
          <cell r="F57">
            <v>239256.75</v>
          </cell>
          <cell r="G57">
            <v>239256.75</v>
          </cell>
          <cell r="H57">
            <v>239256.75</v>
          </cell>
          <cell r="I57">
            <v>239256.75</v>
          </cell>
          <cell r="J57">
            <v>241591.6</v>
          </cell>
          <cell r="K57">
            <v>239256.75</v>
          </cell>
          <cell r="L57">
            <v>241562.25</v>
          </cell>
          <cell r="M57">
            <v>241562.25</v>
          </cell>
          <cell r="N57">
            <v>241974.30000000002</v>
          </cell>
          <cell r="O57">
            <v>241974.30000000002</v>
          </cell>
          <cell r="P57">
            <v>241974.30000000002</v>
          </cell>
          <cell r="Q57">
            <v>254444.65000000002</v>
          </cell>
          <cell r="R57">
            <v>252486.6</v>
          </cell>
          <cell r="S57">
            <v>317197.80000000005</v>
          </cell>
          <cell r="T57">
            <v>267104.15000000002</v>
          </cell>
          <cell r="U57">
            <v>314525.90000000002</v>
          </cell>
          <cell r="V57">
            <v>307104.75</v>
          </cell>
          <cell r="W57">
            <v>314969.05000000005</v>
          </cell>
          <cell r="X57">
            <v>326048.85000000003</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1823792</v>
          </cell>
          <cell r="N58">
            <v>1826903</v>
          </cell>
          <cell r="O58">
            <v>1856791</v>
          </cell>
          <cell r="P58">
            <v>1894690</v>
          </cell>
          <cell r="Q58">
            <v>1942483</v>
          </cell>
          <cell r="R58">
            <v>1976749</v>
          </cell>
          <cell r="S58">
            <v>2000115</v>
          </cell>
          <cell r="T58">
            <v>2124560</v>
          </cell>
          <cell r="U58">
            <v>2289116</v>
          </cell>
          <cell r="V58">
            <v>2363310</v>
          </cell>
          <cell r="W58">
            <v>2424707</v>
          </cell>
          <cell r="X58">
            <v>2476218</v>
          </cell>
        </row>
        <row r="59">
          <cell r="A59" t="str">
            <v>Virgin Islands</v>
          </cell>
          <cell r="B59">
            <v>418216.75</v>
          </cell>
          <cell r="C59">
            <v>431554.45</v>
          </cell>
          <cell r="D59">
            <v>431412.9</v>
          </cell>
          <cell r="E59">
            <v>437043.80000000005</v>
          </cell>
          <cell r="F59">
            <v>443713.2</v>
          </cell>
          <cell r="G59">
            <v>443713.2</v>
          </cell>
          <cell r="H59">
            <v>443713.2</v>
          </cell>
          <cell r="I59">
            <v>443713.2</v>
          </cell>
          <cell r="J59">
            <v>448043.30000000005</v>
          </cell>
          <cell r="K59">
            <v>443713.2</v>
          </cell>
          <cell r="L59">
            <v>447988.9</v>
          </cell>
          <cell r="M59">
            <v>447988.9</v>
          </cell>
          <cell r="N59">
            <v>448753.05000000005</v>
          </cell>
          <cell r="O59">
            <v>448753.05000000005</v>
          </cell>
          <cell r="P59">
            <v>448753.05000000005</v>
          </cell>
          <cell r="Q59">
            <v>448753.05000000005</v>
          </cell>
          <cell r="R59">
            <v>447232.35000000003</v>
          </cell>
          <cell r="S59">
            <v>527725.9</v>
          </cell>
          <cell r="T59">
            <v>444384.45</v>
          </cell>
          <cell r="U59">
            <v>381531.2</v>
          </cell>
          <cell r="V59">
            <v>382068.80000000005</v>
          </cell>
          <cell r="W59">
            <v>382068.80000000005</v>
          </cell>
          <cell r="X59">
            <v>395508.95</v>
          </cell>
        </row>
        <row r="60">
          <cell r="A60" t="str">
            <v>Freely Associated States</v>
          </cell>
          <cell r="O60">
            <v>0</v>
          </cell>
          <cell r="P60">
            <v>0</v>
          </cell>
          <cell r="Q60">
            <v>0</v>
          </cell>
          <cell r="R60">
            <v>0</v>
          </cell>
          <cell r="S60">
            <v>0</v>
          </cell>
          <cell r="T60">
            <v>0</v>
          </cell>
          <cell r="U60">
            <v>0</v>
          </cell>
          <cell r="V60">
            <v>0</v>
          </cell>
          <cell r="W60">
            <v>0</v>
          </cell>
          <cell r="X60">
            <v>0</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4042358</v>
          </cell>
          <cell r="N61">
            <v>4049253</v>
          </cell>
          <cell r="O61">
            <v>4115498</v>
          </cell>
          <cell r="P61">
            <v>3872712.5600000005</v>
          </cell>
          <cell r="Q61">
            <v>3900010.5200000009</v>
          </cell>
          <cell r="R61">
            <v>3961128.2000000007</v>
          </cell>
          <cell r="S61">
            <v>4000224.4400000009</v>
          </cell>
          <cell r="T61">
            <v>4000224.4400000009</v>
          </cell>
          <cell r="U61">
            <v>4255040.5600000005</v>
          </cell>
          <cell r="V61">
            <v>4261036.2400000012</v>
          </cell>
          <cell r="W61">
            <v>4261036.2400000012</v>
          </cell>
          <cell r="X61">
            <v>4410928.040000001</v>
          </cell>
        </row>
      </sheetData>
      <sheetData sheetId="19">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cell r="AL2" t="str">
            <v>2015 RPLA</v>
          </cell>
          <cell r="AM2" t="str">
            <v>2015 RPHA</v>
          </cell>
          <cell r="AN2" t="str">
            <v>2015 LA</v>
          </cell>
          <cell r="AO2" t="str">
            <v>2015 HA</v>
          </cell>
          <cell r="AP2" t="str">
            <v>2016 RPLA</v>
          </cell>
          <cell r="AQ2" t="str">
            <v>2016 RPHA</v>
          </cell>
          <cell r="AR2" t="str">
            <v>2016 LA</v>
          </cell>
          <cell r="AS2" t="str">
            <v>2016 HA</v>
          </cell>
          <cell r="AT2" t="str">
            <v>2017 RPLA</v>
          </cell>
          <cell r="AU2" t="str">
            <v>2017 RPHA</v>
          </cell>
          <cell r="AV2" t="str">
            <v>2017 LA</v>
          </cell>
          <cell r="AW2" t="str">
            <v>2017 HA</v>
          </cell>
          <cell r="AX2" t="str">
            <v>2018 RPLA</v>
          </cell>
          <cell r="AY2" t="str">
            <v>2018 RPHA</v>
          </cell>
          <cell r="AZ2" t="str">
            <v>2018 LA</v>
          </cell>
          <cell r="BA2" t="str">
            <v>2018 HA</v>
          </cell>
          <cell r="BB2" t="str">
            <v>2019 RPLA</v>
          </cell>
          <cell r="BC2" t="str">
            <v>2019 RPHA</v>
          </cell>
          <cell r="BD2" t="str">
            <v>2019 LA</v>
          </cell>
          <cell r="BE2" t="str">
            <v>2019 HA</v>
          </cell>
          <cell r="BF2" t="str">
            <v>2020 RPLA</v>
          </cell>
          <cell r="BG2" t="str">
            <v>2020 RPHA</v>
          </cell>
          <cell r="BH2" t="str">
            <v>2020 LA</v>
          </cell>
          <cell r="BI2" t="str">
            <v>2020 HA</v>
          </cell>
          <cell r="BJ2" t="str">
            <v>2021 RPLA</v>
          </cell>
          <cell r="BK2" t="str">
            <v>2021 RPHA</v>
          </cell>
          <cell r="BL2" t="str">
            <v>2021 LA</v>
          </cell>
          <cell r="BM2" t="str">
            <v>2021 HA</v>
          </cell>
          <cell r="BN2" t="str">
            <v>2021 RPLA</v>
          </cell>
          <cell r="BO2" t="str">
            <v>2021 RPHA</v>
          </cell>
          <cell r="BP2" t="str">
            <v>2021 LA</v>
          </cell>
          <cell r="BQ2" t="str">
            <v>2021 HA</v>
          </cell>
          <cell r="BR2" t="str">
            <v>2023 RPLA</v>
          </cell>
          <cell r="BS2" t="str">
            <v>2023 RPHA</v>
          </cell>
          <cell r="BT2" t="str">
            <v>2023 LA</v>
          </cell>
          <cell r="BU2" t="str">
            <v>2023 HA</v>
          </cell>
          <cell r="BV2" t="str">
            <v>2024 RPLA</v>
          </cell>
          <cell r="BW2" t="str">
            <v>2024 RPHA</v>
          </cell>
          <cell r="BX2" t="str">
            <v>2024 LA</v>
          </cell>
          <cell r="BY2" t="str">
            <v>2024 HA</v>
          </cell>
          <cell r="BZ2" t="str">
            <v>2025 RPLA</v>
          </cell>
          <cell r="CA2" t="str">
            <v>2025 RPHA</v>
          </cell>
          <cell r="CB2" t="str">
            <v>2025 LA</v>
          </cell>
          <cell r="CC2" t="str">
            <v>2025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cell r="AL5">
            <v>21018386.613956477</v>
          </cell>
          <cell r="AM5">
            <v>20017511.060910936</v>
          </cell>
          <cell r="AN5">
            <v>19016635.507865384</v>
          </cell>
          <cell r="AO5">
            <v>18015759.954819832</v>
          </cell>
          <cell r="AP5">
            <v>21054238.608323954</v>
          </cell>
          <cell r="AQ5">
            <v>20051655.817451388</v>
          </cell>
          <cell r="AR5">
            <v>19049073.026578814</v>
          </cell>
          <cell r="AS5">
            <v>18046490.23570624</v>
          </cell>
          <cell r="AT5">
            <v>21398683.324580349</v>
          </cell>
          <cell r="AU5">
            <v>20379698.404362243</v>
          </cell>
          <cell r="AV5">
            <v>19360713.484144125</v>
          </cell>
          <cell r="AW5">
            <v>18341728.563926008</v>
          </cell>
          <cell r="AX5">
            <v>21835457.991763346</v>
          </cell>
          <cell r="AY5">
            <v>20795674.277869862</v>
          </cell>
          <cell r="AZ5">
            <v>19755890.563976362</v>
          </cell>
          <cell r="BA5">
            <v>18716106.850082863</v>
          </cell>
          <cell r="BB5">
            <v>22386250.853379197</v>
          </cell>
          <cell r="BC5">
            <v>21320238.907980196</v>
          </cell>
          <cell r="BD5">
            <v>20254226.96258118</v>
          </cell>
          <cell r="BE5">
            <v>19188215.017182164</v>
          </cell>
          <cell r="BF5">
            <v>22781153.932078704</v>
          </cell>
          <cell r="BG5">
            <v>21696337.078170203</v>
          </cell>
          <cell r="BH5">
            <v>20611520.224261686</v>
          </cell>
          <cell r="BI5">
            <v>19415032.415091079</v>
          </cell>
          <cell r="BJ5">
            <v>23050442.245327726</v>
          </cell>
          <cell r="BK5">
            <v>21952802.138407368</v>
          </cell>
          <cell r="BL5">
            <v>20855162.031486992</v>
          </cell>
          <cell r="BM5">
            <v>19644530.944723196</v>
          </cell>
          <cell r="BN5">
            <v>24484610.543469559</v>
          </cell>
          <cell r="BO5">
            <v>23318676.708066259</v>
          </cell>
          <cell r="BP5">
            <v>22152742.872662935</v>
          </cell>
          <cell r="BQ5">
            <v>20866787.906777751</v>
          </cell>
          <cell r="BR5">
            <v>26381048.260344595</v>
          </cell>
          <cell r="BS5">
            <v>25124807.866994865</v>
          </cell>
          <cell r="BT5">
            <v>23868567.47364511</v>
          </cell>
          <cell r="BU5">
            <v>22483009.80037041</v>
          </cell>
          <cell r="BV5">
            <v>27236096.195148118</v>
          </cell>
          <cell r="BW5">
            <v>25939139.233474411</v>
          </cell>
          <cell r="BX5">
            <v>24642182.271800678</v>
          </cell>
          <cell r="BY5">
            <v>23211716.670099739</v>
          </cell>
          <cell r="BZ5">
            <v>27943664.074109148</v>
          </cell>
          <cell r="CA5">
            <v>26613013.40391349</v>
          </cell>
          <cell r="CB5">
            <v>25282362.733717803</v>
          </cell>
          <cell r="CC5">
            <v>23814734.995987158</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cell r="AL6">
            <v>4068850.3618800044</v>
          </cell>
          <cell r="AM6">
            <v>3875095.5827428619</v>
          </cell>
          <cell r="AN6">
            <v>3681340.8036057185</v>
          </cell>
          <cell r="AO6">
            <v>3487586.0244685751</v>
          </cell>
          <cell r="AP6">
            <v>4075790.7804257055</v>
          </cell>
          <cell r="AQ6">
            <v>3881705.505167339</v>
          </cell>
          <cell r="AR6">
            <v>3687620.229908972</v>
          </cell>
          <cell r="AS6">
            <v>3493534.9546506046</v>
          </cell>
          <cell r="AT6">
            <v>4142470.2089721803</v>
          </cell>
          <cell r="AU6">
            <v>3945209.7228306481</v>
          </cell>
          <cell r="AV6">
            <v>3747949.2366891159</v>
          </cell>
          <cell r="AW6">
            <v>3550688.7505475827</v>
          </cell>
          <cell r="AX6">
            <v>4227023.3573783236</v>
          </cell>
          <cell r="AY6">
            <v>4025736.5308364988</v>
          </cell>
          <cell r="AZ6">
            <v>3824449.7042946741</v>
          </cell>
          <cell r="BA6">
            <v>3623162.8777528484</v>
          </cell>
          <cell r="BB6">
            <v>4333648.7504433868</v>
          </cell>
          <cell r="BC6">
            <v>4127284.5242317975</v>
          </cell>
          <cell r="BD6">
            <v>3920920.2980202078</v>
          </cell>
          <cell r="BE6">
            <v>3714556.0718086171</v>
          </cell>
          <cell r="BF6">
            <v>4410096.1754615894</v>
          </cell>
          <cell r="BG6">
            <v>4200091.5956777046</v>
          </cell>
          <cell r="BH6">
            <v>3990087.0158938193</v>
          </cell>
          <cell r="BI6">
            <v>3758464.5824147342</v>
          </cell>
          <cell r="BJ6">
            <v>4462226.4303159649</v>
          </cell>
          <cell r="BK6">
            <v>4249739.4574437765</v>
          </cell>
          <cell r="BL6">
            <v>4037252.4845715878</v>
          </cell>
          <cell r="BM6">
            <v>3802892.120669479</v>
          </cell>
          <cell r="BN6">
            <v>4739860.3089799173</v>
          </cell>
          <cell r="BO6">
            <v>4514152.6752189687</v>
          </cell>
          <cell r="BP6">
            <v>4288445.0414580209</v>
          </cell>
          <cell r="BQ6">
            <v>4039503.0829525581</v>
          </cell>
          <cell r="BR6">
            <v>5106982.7447936228</v>
          </cell>
          <cell r="BS6">
            <v>4863793.0902796406</v>
          </cell>
          <cell r="BT6">
            <v>4620603.4357656585</v>
          </cell>
          <cell r="BU6">
            <v>4352379.8587682731</v>
          </cell>
          <cell r="BV6">
            <v>5272507.4428996099</v>
          </cell>
          <cell r="BW6">
            <v>5021435.6599043906</v>
          </cell>
          <cell r="BX6">
            <v>4770363.8769091703</v>
          </cell>
          <cell r="BY6">
            <v>4493446.7857908178</v>
          </cell>
          <cell r="BZ6">
            <v>5409482.1723706899</v>
          </cell>
          <cell r="CA6">
            <v>5151887.7832101807</v>
          </cell>
          <cell r="CB6">
            <v>4894293.3940496715</v>
          </cell>
          <cell r="CC6">
            <v>4610182.2602386083</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cell r="AL7">
            <v>20352981.670174025</v>
          </cell>
          <cell r="AM7">
            <v>19383792.066832405</v>
          </cell>
          <cell r="AN7">
            <v>18414602.463490784</v>
          </cell>
          <cell r="AO7">
            <v>17445412.86014916</v>
          </cell>
          <cell r="AP7">
            <v>20387698.653813288</v>
          </cell>
          <cell r="AQ7">
            <v>19416855.860774558</v>
          </cell>
          <cell r="AR7">
            <v>18446013.067735828</v>
          </cell>
          <cell r="AS7">
            <v>17475170.274697099</v>
          </cell>
          <cell r="AT7">
            <v>20721238.859591961</v>
          </cell>
          <cell r="AU7">
            <v>19734513.199611388</v>
          </cell>
          <cell r="AV7">
            <v>18747787.539630815</v>
          </cell>
          <cell r="AW7">
            <v>17761061.879650246</v>
          </cell>
          <cell r="AX7">
            <v>21144186.013360132</v>
          </cell>
          <cell r="AY7">
            <v>20137320.01272393</v>
          </cell>
          <cell r="AZ7">
            <v>19130454.012087733</v>
          </cell>
          <cell r="BA7">
            <v>18123588.011451535</v>
          </cell>
          <cell r="BB7">
            <v>21677541.747195873</v>
          </cell>
          <cell r="BC7">
            <v>20645277.854472257</v>
          </cell>
          <cell r="BD7">
            <v>19613013.961748641</v>
          </cell>
          <cell r="BE7">
            <v>18580750.069025028</v>
          </cell>
          <cell r="BF7">
            <v>22059942.892911281</v>
          </cell>
          <cell r="BG7">
            <v>21009469.421820264</v>
          </cell>
          <cell r="BH7">
            <v>19958995.950729247</v>
          </cell>
          <cell r="BI7">
            <v>18800386.829300977</v>
          </cell>
          <cell r="BJ7">
            <v>22320706.01446839</v>
          </cell>
          <cell r="BK7">
            <v>21257815.251874655</v>
          </cell>
          <cell r="BL7">
            <v>20194924.489280917</v>
          </cell>
          <cell r="BM7">
            <v>19022619.841412038</v>
          </cell>
          <cell r="BN7">
            <v>23709471.080986064</v>
          </cell>
          <cell r="BO7">
            <v>22580448.648558151</v>
          </cell>
          <cell r="BP7">
            <v>21451426.216130238</v>
          </cell>
          <cell r="BQ7">
            <v>20206182.309923325</v>
          </cell>
          <cell r="BR7">
            <v>25545870.934082046</v>
          </cell>
          <cell r="BS7">
            <v>24329400.889601946</v>
          </cell>
          <cell r="BT7">
            <v>23112930.845121842</v>
          </cell>
          <cell r="BU7">
            <v>21771237.477068394</v>
          </cell>
          <cell r="BV7">
            <v>26373849.563641585</v>
          </cell>
          <cell r="BW7">
            <v>25117951.965372935</v>
          </cell>
          <cell r="BX7">
            <v>23862054.367104284</v>
          </cell>
          <cell r="BY7">
            <v>22476874.776207365</v>
          </cell>
          <cell r="BZ7">
            <v>27059017.095070247</v>
          </cell>
          <cell r="CA7">
            <v>25770492.471495468</v>
          </cell>
          <cell r="CB7">
            <v>24481967.847920693</v>
          </cell>
          <cell r="CC7">
            <v>23060802.608489987</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cell r="AL8">
            <v>12964572.096091947</v>
          </cell>
          <cell r="AM8">
            <v>12347211.520087572</v>
          </cell>
          <cell r="AN8">
            <v>11729850.944083193</v>
          </cell>
          <cell r="AO8">
            <v>11112490.368078813</v>
          </cell>
          <cell r="AP8">
            <v>12986686.341790386</v>
          </cell>
          <cell r="AQ8">
            <v>12368272.706467038</v>
          </cell>
          <cell r="AR8">
            <v>11749859.071143685</v>
          </cell>
          <cell r="AS8">
            <v>11131445.435820332</v>
          </cell>
          <cell r="AT8">
            <v>13199146.909722786</v>
          </cell>
          <cell r="AU8">
            <v>12570616.104497897</v>
          </cell>
          <cell r="AV8">
            <v>11942085.299273001</v>
          </cell>
          <cell r="AW8">
            <v>11313554.494048104</v>
          </cell>
          <cell r="AX8">
            <v>13468558.485713139</v>
          </cell>
          <cell r="AY8">
            <v>12827198.557822041</v>
          </cell>
          <cell r="AZ8">
            <v>12185838.62993094</v>
          </cell>
          <cell r="BA8">
            <v>11544478.702039834</v>
          </cell>
          <cell r="BB8">
            <v>13808298.823332103</v>
          </cell>
          <cell r="BC8">
            <v>13150760.784125816</v>
          </cell>
          <cell r="BD8">
            <v>12493222.744919525</v>
          </cell>
          <cell r="BE8">
            <v>11835684.705713233</v>
          </cell>
          <cell r="BF8">
            <v>14051883.144469714</v>
          </cell>
          <cell r="BG8">
            <v>13382745.851875922</v>
          </cell>
          <cell r="BH8">
            <v>12713608.559282126</v>
          </cell>
          <cell r="BI8">
            <v>11975590.330338366</v>
          </cell>
          <cell r="BJ8">
            <v>14217985.701049093</v>
          </cell>
          <cell r="BK8">
            <v>13540938.762903901</v>
          </cell>
          <cell r="BL8">
            <v>12863891.824758707</v>
          </cell>
          <cell r="BM8">
            <v>12117149.73201894</v>
          </cell>
          <cell r="BN8">
            <v>15102610.132062417</v>
          </cell>
          <cell r="BO8">
            <v>14383438.221011827</v>
          </cell>
          <cell r="BP8">
            <v>13664266.309961237</v>
          </cell>
          <cell r="BQ8">
            <v>12871062.903165227</v>
          </cell>
          <cell r="BR8">
            <v>16272371.824896092</v>
          </cell>
          <cell r="BS8">
            <v>15497496.976091517</v>
          </cell>
          <cell r="BT8">
            <v>14722622.127286945</v>
          </cell>
          <cell r="BU8">
            <v>13867981.72703208</v>
          </cell>
          <cell r="BV8">
            <v>16799782.934034888</v>
          </cell>
          <cell r="BW8">
            <v>15999793.270509418</v>
          </cell>
          <cell r="BX8">
            <v>15199803.60698395</v>
          </cell>
          <cell r="BY8">
            <v>14317463.075103307</v>
          </cell>
          <cell r="BZ8">
            <v>17236225.318893198</v>
          </cell>
          <cell r="CA8">
            <v>16415452.684660191</v>
          </cell>
          <cell r="CB8">
            <v>15594680.050427184</v>
          </cell>
          <cell r="CC8">
            <v>14689417.150590762</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cell r="AL9">
            <v>141799770.38351002</v>
          </cell>
          <cell r="AM9">
            <v>135047400.36524773</v>
          </cell>
          <cell r="AN9">
            <v>128295030.3469853</v>
          </cell>
          <cell r="AO9">
            <v>121542660.32872292</v>
          </cell>
          <cell r="AP9">
            <v>142041644.54171601</v>
          </cell>
          <cell r="AQ9">
            <v>135277756.70639628</v>
          </cell>
          <cell r="AR9">
            <v>128513868.87107643</v>
          </cell>
          <cell r="AS9">
            <v>121749981.03575663</v>
          </cell>
          <cell r="AT9">
            <v>144365428.12092462</v>
          </cell>
          <cell r="AU9">
            <v>137490883.92469019</v>
          </cell>
          <cell r="AV9">
            <v>130616339.72845566</v>
          </cell>
          <cell r="AW9">
            <v>123741795.53222115</v>
          </cell>
          <cell r="AX9">
            <v>147312112.31003159</v>
          </cell>
          <cell r="AY9">
            <v>140297249.81907779</v>
          </cell>
          <cell r="AZ9">
            <v>133282387.32812387</v>
          </cell>
          <cell r="BA9">
            <v>126267524.83716999</v>
          </cell>
          <cell r="BB9">
            <v>151028016.04424796</v>
          </cell>
          <cell r="BC9">
            <v>143836205.75642672</v>
          </cell>
          <cell r="BD9">
            <v>136644395.46860534</v>
          </cell>
          <cell r="BE9">
            <v>129452585.18078402</v>
          </cell>
          <cell r="BF9">
            <v>153692215.10537609</v>
          </cell>
          <cell r="BG9">
            <v>146373538.1955964</v>
          </cell>
          <cell r="BH9">
            <v>139054861.28581652</v>
          </cell>
          <cell r="BI9">
            <v>130982800.39345467</v>
          </cell>
          <cell r="BJ9">
            <v>155508958.78256771</v>
          </cell>
          <cell r="BK9">
            <v>148103770.26911223</v>
          </cell>
          <cell r="BL9">
            <v>140698581.75565654</v>
          </cell>
          <cell r="BM9">
            <v>132531103.76244773</v>
          </cell>
          <cell r="BN9">
            <v>165184522.33095086</v>
          </cell>
          <cell r="BO9">
            <v>157318592.69614381</v>
          </cell>
          <cell r="BP9">
            <v>149452663.06133652</v>
          </cell>
          <cell r="BQ9">
            <v>140777015.29468203</v>
          </cell>
          <cell r="BR9">
            <v>177978769.46983188</v>
          </cell>
          <cell r="BS9">
            <v>169503589.97126859</v>
          </cell>
          <cell r="BT9">
            <v>161028410.47270507</v>
          </cell>
          <cell r="BU9">
            <v>151680796.71280774</v>
          </cell>
          <cell r="BV9">
            <v>183747318.83800867</v>
          </cell>
          <cell r="BW9">
            <v>174997446.51238936</v>
          </cell>
          <cell r="BX9">
            <v>166247574.18676978</v>
          </cell>
          <cell r="BY9">
            <v>156596990.74341393</v>
          </cell>
          <cell r="BZ9">
            <v>188520899.44675049</v>
          </cell>
          <cell r="CA9">
            <v>179543713.75881016</v>
          </cell>
          <cell r="CB9">
            <v>170566528.07086954</v>
          </cell>
          <cell r="CC9">
            <v>160665231.64688584</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cell r="AL10">
            <v>17237710.929741912</v>
          </cell>
          <cell r="AM10">
            <v>16416867.552135153</v>
          </cell>
          <cell r="AN10">
            <v>15596024.174528396</v>
          </cell>
          <cell r="AO10">
            <v>14775180.796921637</v>
          </cell>
          <cell r="AP10">
            <v>17267114.057894047</v>
          </cell>
          <cell r="AQ10">
            <v>16444870.531327661</v>
          </cell>
          <cell r="AR10">
            <v>15622627.004761279</v>
          </cell>
          <cell r="AS10">
            <v>14800383.478194894</v>
          </cell>
          <cell r="AT10">
            <v>17549601.889103804</v>
          </cell>
          <cell r="AU10">
            <v>16713906.561051238</v>
          </cell>
          <cell r="AV10">
            <v>15878211.232998677</v>
          </cell>
          <cell r="AW10">
            <v>15042515.904946113</v>
          </cell>
          <cell r="AX10">
            <v>17907811.850344855</v>
          </cell>
          <cell r="AY10">
            <v>17055058.905090332</v>
          </cell>
          <cell r="AZ10">
            <v>16202305.959835816</v>
          </cell>
          <cell r="BA10">
            <v>15349553.014581298</v>
          </cell>
          <cell r="BB10">
            <v>18359531.019141331</v>
          </cell>
          <cell r="BC10">
            <v>17485267.63727745</v>
          </cell>
          <cell r="BD10">
            <v>16611004.255413579</v>
          </cell>
          <cell r="BE10">
            <v>15736740.873549705</v>
          </cell>
          <cell r="BF10">
            <v>18683401.03071335</v>
          </cell>
          <cell r="BG10">
            <v>17793715.267346039</v>
          </cell>
          <cell r="BH10">
            <v>16904029.503978737</v>
          </cell>
          <cell r="BI10">
            <v>15922759.56331888</v>
          </cell>
          <cell r="BJ10">
            <v>18904251.193278261</v>
          </cell>
          <cell r="BK10">
            <v>18004048.755503099</v>
          </cell>
          <cell r="BL10">
            <v>17103846.317727942</v>
          </cell>
          <cell r="BM10">
            <v>16110977.117085466</v>
          </cell>
          <cell r="BN10">
            <v>20080448.919680022</v>
          </cell>
          <cell r="BO10">
            <v>19124237.066361919</v>
          </cell>
          <cell r="BP10">
            <v>18168025.21304382</v>
          </cell>
          <cell r="BQ10">
            <v>17113380.992355842</v>
          </cell>
          <cell r="BR10">
            <v>21635765.498453241</v>
          </cell>
          <cell r="BS10">
            <v>20605490.950907841</v>
          </cell>
          <cell r="BT10">
            <v>19575216.403362446</v>
          </cell>
          <cell r="BU10">
            <v>18438885.480962545</v>
          </cell>
          <cell r="BV10">
            <v>22337011.954802513</v>
          </cell>
          <cell r="BW10">
            <v>21273344.718859527</v>
          </cell>
          <cell r="BX10">
            <v>20209677.482916549</v>
          </cell>
          <cell r="BY10">
            <v>19036516.431597475</v>
          </cell>
          <cell r="BZ10">
            <v>22917306.283987705</v>
          </cell>
          <cell r="CA10">
            <v>21826005.984750185</v>
          </cell>
          <cell r="CB10">
            <v>20734705.685512673</v>
          </cell>
          <cell r="CC10">
            <v>19531067.025698833</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cell r="AL11">
            <v>15367712.712840995</v>
          </cell>
          <cell r="AM11">
            <v>14635916.869372379</v>
          </cell>
          <cell r="AN11">
            <v>13904121.02590376</v>
          </cell>
          <cell r="AO11">
            <v>13172325.18243514</v>
          </cell>
          <cell r="AP11">
            <v>15393926.102086386</v>
          </cell>
          <cell r="AQ11">
            <v>14660882.001987036</v>
          </cell>
          <cell r="AR11">
            <v>13927837.901887685</v>
          </cell>
          <cell r="AS11">
            <v>13194793.801788332</v>
          </cell>
          <cell r="AT11">
            <v>15645768.812095797</v>
          </cell>
          <cell r="AU11">
            <v>14900732.201995999</v>
          </cell>
          <cell r="AV11">
            <v>14155695.591896201</v>
          </cell>
          <cell r="AW11">
            <v>13410658.981796399</v>
          </cell>
          <cell r="AX11">
            <v>15965119.089964319</v>
          </cell>
          <cell r="AY11">
            <v>15204875.323775545</v>
          </cell>
          <cell r="AZ11">
            <v>14444631.557586769</v>
          </cell>
          <cell r="BA11">
            <v>13684387.791397991</v>
          </cell>
          <cell r="BB11">
            <v>16367834.418074969</v>
          </cell>
          <cell r="BC11">
            <v>15588413.731499974</v>
          </cell>
          <cell r="BD11">
            <v>14808993.044924976</v>
          </cell>
          <cell r="BE11">
            <v>14029572.358349977</v>
          </cell>
          <cell r="BF11">
            <v>16656570.046281595</v>
          </cell>
          <cell r="BG11">
            <v>15863400.044077713</v>
          </cell>
          <cell r="BH11">
            <v>15070230.041873829</v>
          </cell>
          <cell r="BI11">
            <v>14195411.18667488</v>
          </cell>
          <cell r="BJ11">
            <v>16853461.725502521</v>
          </cell>
          <cell r="BK11">
            <v>16050915.929050023</v>
          </cell>
          <cell r="BL11">
            <v>15248370.132597525</v>
          </cell>
          <cell r="BM11">
            <v>14363210.339682367</v>
          </cell>
          <cell r="BN11">
            <v>17902062.019735999</v>
          </cell>
          <cell r="BO11">
            <v>17049582.875939053</v>
          </cell>
          <cell r="BP11">
            <v>16197103.732142102</v>
          </cell>
          <cell r="BQ11">
            <v>15256870.457326785</v>
          </cell>
          <cell r="BR11">
            <v>19288653.22419028</v>
          </cell>
          <cell r="BS11">
            <v>18370145.927800272</v>
          </cell>
          <cell r="BT11">
            <v>17451638.63141026</v>
          </cell>
          <cell r="BU11">
            <v>16438580.271554075</v>
          </cell>
          <cell r="BV11">
            <v>19913826.376588348</v>
          </cell>
          <cell r="BW11">
            <v>18965548.930084147</v>
          </cell>
          <cell r="BX11">
            <v>18017271.483579941</v>
          </cell>
          <cell r="BY11">
            <v>16971378.436872721</v>
          </cell>
          <cell r="BZ11">
            <v>20431168.648781929</v>
          </cell>
          <cell r="CA11">
            <v>19458255.855982795</v>
          </cell>
          <cell r="CB11">
            <v>18485343.063183658</v>
          </cell>
          <cell r="CC11">
            <v>17412278.709715869</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cell r="AL12">
            <v>3729090.0634886366</v>
          </cell>
          <cell r="AM12">
            <v>3551514.3461796544</v>
          </cell>
          <cell r="AN12">
            <v>3373938.6288706707</v>
          </cell>
          <cell r="AO12">
            <v>3196362.9115616889</v>
          </cell>
          <cell r="AP12">
            <v>3735450.937822503</v>
          </cell>
          <cell r="AQ12">
            <v>3557572.3217357178</v>
          </cell>
          <cell r="AR12">
            <v>3379693.7056489307</v>
          </cell>
          <cell r="AS12">
            <v>3201815.089562146</v>
          </cell>
          <cell r="AT12">
            <v>3796562.4490152788</v>
          </cell>
          <cell r="AU12">
            <v>3615773.7609669329</v>
          </cell>
          <cell r="AV12">
            <v>3434985.072918585</v>
          </cell>
          <cell r="AW12">
            <v>3254196.3848702395</v>
          </cell>
          <cell r="AX12">
            <v>3874055.1748505789</v>
          </cell>
          <cell r="AY12">
            <v>3689576.3570005521</v>
          </cell>
          <cell r="AZ12">
            <v>3505097.5391505235</v>
          </cell>
          <cell r="BA12">
            <v>3320618.7213004967</v>
          </cell>
          <cell r="BB12">
            <v>3971777.0516538294</v>
          </cell>
          <cell r="BC12">
            <v>3782644.8110988857</v>
          </cell>
          <cell r="BD12">
            <v>3593512.5705439406</v>
          </cell>
          <cell r="BE12">
            <v>3404380.329988997</v>
          </cell>
          <cell r="BF12">
            <v>4041840.9045016766</v>
          </cell>
          <cell r="BG12">
            <v>3849372.2900015973</v>
          </cell>
          <cell r="BH12">
            <v>3656903.6755015166</v>
          </cell>
          <cell r="BI12">
            <v>3444622.3580905665</v>
          </cell>
          <cell r="BJ12">
            <v>4089618.1383871618</v>
          </cell>
          <cell r="BK12">
            <v>3894874.4175115833</v>
          </cell>
          <cell r="BL12">
            <v>3700130.696636003</v>
          </cell>
          <cell r="BM12">
            <v>3485340.0735915322</v>
          </cell>
          <cell r="BN12">
            <v>4344068.8176043704</v>
          </cell>
          <cell r="BO12">
            <v>4137208.3977184491</v>
          </cell>
          <cell r="BP12">
            <v>3930347.9778325255</v>
          </cell>
          <cell r="BQ12">
            <v>3702193.3638055841</v>
          </cell>
          <cell r="BR12">
            <v>4680535.5110720731</v>
          </cell>
          <cell r="BS12">
            <v>4457652.8676876901</v>
          </cell>
          <cell r="BT12">
            <v>4234770.2243033042</v>
          </cell>
          <cell r="BU12">
            <v>3988944.0604450279</v>
          </cell>
          <cell r="BV12">
            <v>4832238.4374691481</v>
          </cell>
          <cell r="BW12">
            <v>4602131.8452087138</v>
          </cell>
          <cell r="BX12">
            <v>4372025.2529482767</v>
          </cell>
          <cell r="BY12">
            <v>4118231.5075271535</v>
          </cell>
          <cell r="BZ12">
            <v>4957775.3968533315</v>
          </cell>
          <cell r="CA12">
            <v>4721690.8541460307</v>
          </cell>
          <cell r="CB12">
            <v>4485606.3114387281</v>
          </cell>
          <cell r="CC12">
            <v>4225219.2458569426</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cell r="AL13">
            <v>1874997.4558171348</v>
          </cell>
          <cell r="AM13">
            <v>1785711.8626829863</v>
          </cell>
          <cell r="AN13">
            <v>1696426.2695488369</v>
          </cell>
          <cell r="AO13">
            <v>1607140.6764146877</v>
          </cell>
          <cell r="AP13">
            <v>1878195.722147451</v>
          </cell>
          <cell r="AQ13">
            <v>1788757.8306166208</v>
          </cell>
          <cell r="AR13">
            <v>1699319.9390857895</v>
          </cell>
          <cell r="AS13">
            <v>1609882.0475549586</v>
          </cell>
          <cell r="AT13">
            <v>1908922.7697801916</v>
          </cell>
          <cell r="AU13">
            <v>1818021.6855049452</v>
          </cell>
          <cell r="AV13">
            <v>1727120.6012296977</v>
          </cell>
          <cell r="AW13">
            <v>1636219.5169544506</v>
          </cell>
          <cell r="AX13">
            <v>1947886.3403327335</v>
          </cell>
          <cell r="AY13">
            <v>1855129.8479359376</v>
          </cell>
          <cell r="AZ13">
            <v>1762373.3555391405</v>
          </cell>
          <cell r="BA13">
            <v>1669616.8631423437</v>
          </cell>
          <cell r="BB13">
            <v>1997021.1875110706</v>
          </cell>
          <cell r="BC13">
            <v>1901924.940486735</v>
          </cell>
          <cell r="BD13">
            <v>1806828.6934623979</v>
          </cell>
          <cell r="BE13">
            <v>1711732.4464380613</v>
          </cell>
          <cell r="BF13">
            <v>2032249.4988679597</v>
          </cell>
          <cell r="BG13">
            <v>1935475.7132075818</v>
          </cell>
          <cell r="BH13">
            <v>1838701.9275472024</v>
          </cell>
          <cell r="BI13">
            <v>1731966.2565694198</v>
          </cell>
          <cell r="BJ13">
            <v>2056272.0326378893</v>
          </cell>
          <cell r="BK13">
            <v>1958354.3167979911</v>
          </cell>
          <cell r="BL13">
            <v>1860436.6009580912</v>
          </cell>
          <cell r="BM13">
            <v>1752439.2437247832</v>
          </cell>
          <cell r="BN13">
            <v>2184210.5828044349</v>
          </cell>
          <cell r="BO13">
            <v>2080200.5550518443</v>
          </cell>
          <cell r="BP13">
            <v>1976190.5272992519</v>
          </cell>
          <cell r="BQ13">
            <v>1861473.7160798276</v>
          </cell>
          <cell r="BR13">
            <v>2353387.026247303</v>
          </cell>
          <cell r="BS13">
            <v>2241320.9773783856</v>
          </cell>
          <cell r="BT13">
            <v>2129254.9285094659</v>
          </cell>
          <cell r="BU13">
            <v>2005652.8100408246</v>
          </cell>
          <cell r="BV13">
            <v>2429663.7039868659</v>
          </cell>
          <cell r="BW13">
            <v>2313965.4323684457</v>
          </cell>
          <cell r="BX13">
            <v>2198267.1607500231</v>
          </cell>
          <cell r="BY13">
            <v>2070658.9188290085</v>
          </cell>
          <cell r="BZ13">
            <v>2492784.0565256723</v>
          </cell>
          <cell r="CA13">
            <v>2374080.0538339755</v>
          </cell>
          <cell r="CB13">
            <v>2255376.0511422763</v>
          </cell>
          <cell r="CC13">
            <v>2124452.6684453203</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cell r="AL14">
            <v>72778946.974144429</v>
          </cell>
          <cell r="AM14">
            <v>69313282.832518503</v>
          </cell>
          <cell r="AN14">
            <v>65847618.690892577</v>
          </cell>
          <cell r="AO14">
            <v>62381954.549266666</v>
          </cell>
          <cell r="AP14">
            <v>72903089.252279863</v>
          </cell>
          <cell r="AQ14">
            <v>69431513.57359986</v>
          </cell>
          <cell r="AR14">
            <v>65959937.894919872</v>
          </cell>
          <cell r="AS14">
            <v>62488362.216239892</v>
          </cell>
          <cell r="AT14">
            <v>74095774.694810584</v>
          </cell>
          <cell r="AU14">
            <v>70567404.471248165</v>
          </cell>
          <cell r="AV14">
            <v>67039034.24768576</v>
          </cell>
          <cell r="AW14">
            <v>63510664.024123371</v>
          </cell>
          <cell r="AX14">
            <v>75608164.819057956</v>
          </cell>
          <cell r="AY14">
            <v>72007776.018150419</v>
          </cell>
          <cell r="AZ14">
            <v>68407387.217242911</v>
          </cell>
          <cell r="BA14">
            <v>64806998.416335404</v>
          </cell>
          <cell r="BB14">
            <v>77515358.040190339</v>
          </cell>
          <cell r="BC14">
            <v>73824150.514466971</v>
          </cell>
          <cell r="BD14">
            <v>70132942.988743633</v>
          </cell>
          <cell r="BE14">
            <v>66441735.463020295</v>
          </cell>
          <cell r="BF14">
            <v>78882762.244541287</v>
          </cell>
          <cell r="BG14">
            <v>75126440.232896447</v>
          </cell>
          <cell r="BH14">
            <v>71370118.221251637</v>
          </cell>
          <cell r="BI14">
            <v>67227120.739179656</v>
          </cell>
          <cell r="BJ14">
            <v>79815208.68920292</v>
          </cell>
          <cell r="BK14">
            <v>76014484.465907529</v>
          </cell>
          <cell r="BL14">
            <v>72213760.242612168</v>
          </cell>
          <cell r="BM14">
            <v>68021789.788974807</v>
          </cell>
          <cell r="BN14">
            <v>84781206.338763505</v>
          </cell>
          <cell r="BO14">
            <v>80744006.036917612</v>
          </cell>
          <cell r="BP14">
            <v>76706805.735071748</v>
          </cell>
          <cell r="BQ14">
            <v>72254016.375342786</v>
          </cell>
          <cell r="BR14">
            <v>91347873.065912202</v>
          </cell>
          <cell r="BS14">
            <v>86997974.348487809</v>
          </cell>
          <cell r="BT14">
            <v>82648075.631063432</v>
          </cell>
          <cell r="BU14">
            <v>77850398.707282856</v>
          </cell>
          <cell r="BV14">
            <v>94308589.768406212</v>
          </cell>
          <cell r="BW14">
            <v>89817704.541339248</v>
          </cell>
          <cell r="BX14">
            <v>85326819.314272299</v>
          </cell>
          <cell r="BY14">
            <v>80373642.741461486</v>
          </cell>
          <cell r="BZ14">
            <v>96758637.247755498</v>
          </cell>
          <cell r="CA14">
            <v>92151083.093100473</v>
          </cell>
          <cell r="CB14">
            <v>87543528.938445464</v>
          </cell>
          <cell r="CC14">
            <v>82461673.548500508</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cell r="AL15">
            <v>35780247.039234906</v>
          </cell>
          <cell r="AM15">
            <v>34076425.751652278</v>
          </cell>
          <cell r="AN15">
            <v>32372604.464069664</v>
          </cell>
          <cell r="AO15">
            <v>30668783.176487047</v>
          </cell>
          <cell r="AP15">
            <v>35841278.993726872</v>
          </cell>
          <cell r="AQ15">
            <v>34134551.422597006</v>
          </cell>
          <cell r="AR15">
            <v>32427823.851467155</v>
          </cell>
          <cell r="AS15">
            <v>30721096.280337304</v>
          </cell>
          <cell r="AT15">
            <v>36427637.845401503</v>
          </cell>
          <cell r="AU15">
            <v>34692988.424191892</v>
          </cell>
          <cell r="AV15">
            <v>32958339.0029823</v>
          </cell>
          <cell r="AW15">
            <v>31223689.581772704</v>
          </cell>
          <cell r="AX15">
            <v>37171172.816915929</v>
          </cell>
          <cell r="AY15">
            <v>35401116.968491346</v>
          </cell>
          <cell r="AZ15">
            <v>33631061.120066777</v>
          </cell>
          <cell r="BA15">
            <v>31861005.271642208</v>
          </cell>
          <cell r="BB15">
            <v>38108804.473333187</v>
          </cell>
          <cell r="BC15">
            <v>36294099.498412542</v>
          </cell>
          <cell r="BD15">
            <v>34479394.523491912</v>
          </cell>
          <cell r="BE15">
            <v>32664689.548571285</v>
          </cell>
          <cell r="BF15">
            <v>38781060.149848364</v>
          </cell>
          <cell r="BG15">
            <v>36934342.999855563</v>
          </cell>
          <cell r="BH15">
            <v>35087625.849862784</v>
          </cell>
          <cell r="BI15">
            <v>33050807.792518165</v>
          </cell>
          <cell r="BJ15">
            <v>39239477.941365771</v>
          </cell>
          <cell r="BK15">
            <v>37370931.372729279</v>
          </cell>
          <cell r="BL15">
            <v>35502384.804092817</v>
          </cell>
          <cell r="BM15">
            <v>33441490.209594164</v>
          </cell>
          <cell r="BN15">
            <v>41680906.817228213</v>
          </cell>
          <cell r="BO15">
            <v>39696101.730693504</v>
          </cell>
          <cell r="BP15">
            <v>37711296.644158833</v>
          </cell>
          <cell r="BQ15">
            <v>35522175.889754683</v>
          </cell>
          <cell r="BR15">
            <v>44909271.165577136</v>
          </cell>
          <cell r="BS15">
            <v>42770734.443406761</v>
          </cell>
          <cell r="BT15">
            <v>40632197.72123643</v>
          </cell>
          <cell r="BU15">
            <v>38273520.209616341</v>
          </cell>
          <cell r="BV15">
            <v>46364845.606164455</v>
          </cell>
          <cell r="BW15">
            <v>44156995.815394685</v>
          </cell>
          <cell r="BX15">
            <v>41949146.024624959</v>
          </cell>
          <cell r="BY15">
            <v>39514020.362981588</v>
          </cell>
          <cell r="BZ15">
            <v>47569360.204323113</v>
          </cell>
          <cell r="CA15">
            <v>45304152.575545788</v>
          </cell>
          <cell r="CB15">
            <v>43038944.946768507</v>
          </cell>
          <cell r="CC15">
            <v>40540557.036120467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cell r="AL16">
            <v>4614223.4187947679</v>
          </cell>
          <cell r="AM16">
            <v>4394498.4940902563</v>
          </cell>
          <cell r="AN16">
            <v>4174773.5693857428</v>
          </cell>
          <cell r="AO16">
            <v>3955048.6446812311</v>
          </cell>
          <cell r="AP16">
            <v>4622094.1043549553</v>
          </cell>
          <cell r="AQ16">
            <v>4401994.3850999586</v>
          </cell>
          <cell r="AR16">
            <v>4181894.6658449597</v>
          </cell>
          <cell r="AS16">
            <v>3961794.946589963</v>
          </cell>
          <cell r="AT16">
            <v>4697710.9871072704</v>
          </cell>
          <cell r="AU16">
            <v>4474010.463911688</v>
          </cell>
          <cell r="AV16">
            <v>4250309.9407161018</v>
          </cell>
          <cell r="AW16">
            <v>4026609.4175205189</v>
          </cell>
          <cell r="AX16">
            <v>4793597.3144010045</v>
          </cell>
          <cell r="AY16">
            <v>4565330.775620007</v>
          </cell>
          <cell r="AZ16">
            <v>4337064.2368390048</v>
          </cell>
          <cell r="BA16">
            <v>4108797.6980580054</v>
          </cell>
          <cell r="BB16">
            <v>4914514.3651552843</v>
          </cell>
          <cell r="BC16">
            <v>4680489.8715764638</v>
          </cell>
          <cell r="BD16">
            <v>4446465.3779976387</v>
          </cell>
          <cell r="BE16">
            <v>4212440.8844188163</v>
          </cell>
          <cell r="BF16">
            <v>5001208.5090663815</v>
          </cell>
          <cell r="BG16">
            <v>4763055.7229203656</v>
          </cell>
          <cell r="BH16">
            <v>4524902.936774346</v>
          </cell>
          <cell r="BI16">
            <v>4262234.7229490522</v>
          </cell>
          <cell r="BJ16">
            <v>5060326.1028295634</v>
          </cell>
          <cell r="BK16">
            <v>4819358.193171015</v>
          </cell>
          <cell r="BL16">
            <v>4578390.2835124629</v>
          </cell>
          <cell r="BM16">
            <v>4312617.1575981667</v>
          </cell>
          <cell r="BN16">
            <v>5375172.9590285514</v>
          </cell>
          <cell r="BO16">
            <v>5119212.3419319559</v>
          </cell>
          <cell r="BP16">
            <v>4863251.7248353567</v>
          </cell>
          <cell r="BQ16">
            <v>4580942.5434463937</v>
          </cell>
          <cell r="BR16">
            <v>5791503.0744751841</v>
          </cell>
          <cell r="BS16">
            <v>5515717.2137858924</v>
          </cell>
          <cell r="BT16">
            <v>5239931.353096596</v>
          </cell>
          <cell r="BU16">
            <v>4935756.1192149604</v>
          </cell>
          <cell r="BV16">
            <v>5979214.0666377665</v>
          </cell>
          <cell r="BW16">
            <v>5694489.5872740662</v>
          </cell>
          <cell r="BX16">
            <v>5409765.1079103611</v>
          </cell>
          <cell r="BY16">
            <v>5095731.114703388</v>
          </cell>
          <cell r="BZ16">
            <v>6134548.3621502975</v>
          </cell>
          <cell r="CA16">
            <v>5842427.0115717147</v>
          </cell>
          <cell r="CB16">
            <v>5550305.6609931272</v>
          </cell>
          <cell r="CC16">
            <v>5228113.3632735303</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cell r="AL17">
            <v>6273679.7269035904</v>
          </cell>
          <cell r="AM17">
            <v>5974933.0732415151</v>
          </cell>
          <cell r="AN17">
            <v>5676186.4195794379</v>
          </cell>
          <cell r="AO17">
            <v>5377439.7659173626</v>
          </cell>
          <cell r="AP17">
            <v>6284381.0206976123</v>
          </cell>
          <cell r="AQ17">
            <v>5985124.7816167744</v>
          </cell>
          <cell r="AR17">
            <v>5685868.5425359337</v>
          </cell>
          <cell r="AS17">
            <v>5386612.3034550957</v>
          </cell>
          <cell r="AT17">
            <v>6387192.7099631391</v>
          </cell>
          <cell r="AU17">
            <v>6083040.6761553716</v>
          </cell>
          <cell r="AV17">
            <v>5778888.6423476012</v>
          </cell>
          <cell r="AW17">
            <v>5474736.6085398337</v>
          </cell>
          <cell r="AX17">
            <v>6517563.5336167263</v>
          </cell>
          <cell r="AY17">
            <v>6207203.3653492639</v>
          </cell>
          <cell r="AZ17">
            <v>5896843.1970817987</v>
          </cell>
          <cell r="BA17">
            <v>5586483.0288143372</v>
          </cell>
          <cell r="BB17">
            <v>6681967.1138300663</v>
          </cell>
          <cell r="BC17">
            <v>6363778.2036476824</v>
          </cell>
          <cell r="BD17">
            <v>6045589.2934652967</v>
          </cell>
          <cell r="BE17">
            <v>5727400.3832829138</v>
          </cell>
          <cell r="BF17">
            <v>6799839.8832501424</v>
          </cell>
          <cell r="BG17">
            <v>6476037.9840477556</v>
          </cell>
          <cell r="BH17">
            <v>6152236.084845366</v>
          </cell>
          <cell r="BI17">
            <v>5795102.0455039954</v>
          </cell>
          <cell r="BJ17">
            <v>6880218.4899696829</v>
          </cell>
          <cell r="BK17">
            <v>6552589.0380663658</v>
          </cell>
          <cell r="BL17">
            <v>6224959.5861630458</v>
          </cell>
          <cell r="BM17">
            <v>5863603.9861691818</v>
          </cell>
          <cell r="BN17">
            <v>7308296.6646781918</v>
          </cell>
          <cell r="BO17">
            <v>6960282.5377887553</v>
          </cell>
          <cell r="BP17">
            <v>6612268.410899316</v>
          </cell>
          <cell r="BQ17">
            <v>6228429.7391989958</v>
          </cell>
          <cell r="BR17">
            <v>7874355.4719604813</v>
          </cell>
          <cell r="BS17">
            <v>7499386.1637718882</v>
          </cell>
          <cell r="BT17">
            <v>7124416.8555832915</v>
          </cell>
          <cell r="BU17">
            <v>6710848.2384988964</v>
          </cell>
          <cell r="BV17">
            <v>8129574.7232109876</v>
          </cell>
          <cell r="BW17">
            <v>7742452.1173437992</v>
          </cell>
          <cell r="BX17">
            <v>7355329.5114766071</v>
          </cell>
          <cell r="BY17">
            <v>6928356.5372776724</v>
          </cell>
          <cell r="BZ17">
            <v>8340773.3436939893</v>
          </cell>
          <cell r="CA17">
            <v>7943593.6606609439</v>
          </cell>
          <cell r="CB17">
            <v>7546413.9776278939</v>
          </cell>
          <cell r="CC17">
            <v>7108348.6515895855</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cell r="AL18">
            <v>58534627.265927665</v>
          </cell>
          <cell r="AM18">
            <v>55747264.062788278</v>
          </cell>
          <cell r="AN18">
            <v>52959900.859648846</v>
          </cell>
          <cell r="AO18">
            <v>50172537.656509444</v>
          </cell>
          <cell r="AP18">
            <v>58634472.376096435</v>
          </cell>
          <cell r="AQ18">
            <v>55842354.643901393</v>
          </cell>
          <cell r="AR18">
            <v>53050236.911706306</v>
          </cell>
          <cell r="AS18">
            <v>50258119.179511249</v>
          </cell>
          <cell r="AT18">
            <v>59593725.027125254</v>
          </cell>
          <cell r="AU18">
            <v>56755928.597262174</v>
          </cell>
          <cell r="AV18">
            <v>53918132.167399049</v>
          </cell>
          <cell r="AW18">
            <v>51080335.737535946</v>
          </cell>
          <cell r="AX18">
            <v>60810109.653230667</v>
          </cell>
          <cell r="AY18">
            <v>57914390.145933993</v>
          </cell>
          <cell r="AZ18">
            <v>55018670.638637275</v>
          </cell>
          <cell r="BA18">
            <v>52122951.131340586</v>
          </cell>
          <cell r="BB18">
            <v>62344026.382786371</v>
          </cell>
          <cell r="BC18">
            <v>59375263.221701331</v>
          </cell>
          <cell r="BD18">
            <v>56406500.060616247</v>
          </cell>
          <cell r="BE18">
            <v>53437736.899531193</v>
          </cell>
          <cell r="BF18">
            <v>63443801.781460121</v>
          </cell>
          <cell r="BG18">
            <v>60422668.363295376</v>
          </cell>
          <cell r="BH18">
            <v>57401534.945130594</v>
          </cell>
          <cell r="BI18">
            <v>54069406.308219783</v>
          </cell>
          <cell r="BJ18">
            <v>64193749.497838855</v>
          </cell>
          <cell r="BK18">
            <v>61136904.283656076</v>
          </cell>
          <cell r="BL18">
            <v>58080059.069473259</v>
          </cell>
          <cell r="BM18">
            <v>54708542.467280366</v>
          </cell>
          <cell r="BN18">
            <v>68187800.435725734</v>
          </cell>
          <cell r="BO18">
            <v>64940762.319738828</v>
          </cell>
          <cell r="BP18">
            <v>61693724.203751869</v>
          </cell>
          <cell r="BQ18">
            <v>58112436.258516565</v>
          </cell>
          <cell r="BR18">
            <v>73469236.96694915</v>
          </cell>
          <cell r="BS18">
            <v>69970701.873284936</v>
          </cell>
          <cell r="BT18">
            <v>66472166.779620677</v>
          </cell>
          <cell r="BU18">
            <v>62613492.779080294</v>
          </cell>
          <cell r="BV18">
            <v>75850481.211690173</v>
          </cell>
          <cell r="BW18">
            <v>72238553.534943044</v>
          </cell>
          <cell r="BX18">
            <v>68626625.858195886</v>
          </cell>
          <cell r="BY18">
            <v>64642886.651652992</v>
          </cell>
          <cell r="BZ18">
            <v>77821004.583490059</v>
          </cell>
          <cell r="CA18">
            <v>74115242.460466743</v>
          </cell>
          <cell r="CB18">
            <v>70409480.337443396</v>
          </cell>
          <cell r="CC18">
            <v>66322247.374654718</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cell r="AL19">
            <v>29557598.994515602</v>
          </cell>
          <cell r="AM19">
            <v>28150094.280491047</v>
          </cell>
          <cell r="AN19">
            <v>26742589.566466499</v>
          </cell>
          <cell r="AO19">
            <v>25335084.85244194</v>
          </cell>
          <cell r="AP19">
            <v>29608016.702217475</v>
          </cell>
          <cell r="AQ19">
            <v>28198111.144969024</v>
          </cell>
          <cell r="AR19">
            <v>26788205.587720577</v>
          </cell>
          <cell r="AS19">
            <v>25378300.030472118</v>
          </cell>
          <cell r="AT19">
            <v>30092400.160656951</v>
          </cell>
          <cell r="AU19">
            <v>28659428.724435192</v>
          </cell>
          <cell r="AV19">
            <v>27226457.288213439</v>
          </cell>
          <cell r="AW19">
            <v>25793485.851991672</v>
          </cell>
          <cell r="AX19">
            <v>30706624.777449645</v>
          </cell>
          <cell r="AY19">
            <v>29244404.549952041</v>
          </cell>
          <cell r="AZ19">
            <v>27782184.322454445</v>
          </cell>
          <cell r="BA19">
            <v>26319964.094956838</v>
          </cell>
          <cell r="BB19">
            <v>31481190.153551009</v>
          </cell>
          <cell r="BC19">
            <v>29982085.860524766</v>
          </cell>
          <cell r="BD19">
            <v>28482981.567498535</v>
          </cell>
          <cell r="BE19">
            <v>26983877.274472293</v>
          </cell>
          <cell r="BF19">
            <v>32036531.867274605</v>
          </cell>
          <cell r="BG19">
            <v>30510982.730737716</v>
          </cell>
          <cell r="BH19">
            <v>28985433.594200835</v>
          </cell>
          <cell r="BI19">
            <v>27302844.558474936</v>
          </cell>
          <cell r="BJ19">
            <v>32415224.871790893</v>
          </cell>
          <cell r="BK19">
            <v>30871642.735038944</v>
          </cell>
          <cell r="BL19">
            <v>29328060.598287001</v>
          </cell>
          <cell r="BM19">
            <v>27625582.246827893</v>
          </cell>
          <cell r="BN19">
            <v>34432057.668032989</v>
          </cell>
          <cell r="BO19">
            <v>32792435.874317128</v>
          </cell>
          <cell r="BP19">
            <v>31152814.080601275</v>
          </cell>
          <cell r="BQ19">
            <v>29344409.758006826</v>
          </cell>
          <cell r="BR19">
            <v>37098967.673211329</v>
          </cell>
          <cell r="BS19">
            <v>35332350.164963163</v>
          </cell>
          <cell r="BT19">
            <v>33565732.656715013</v>
          </cell>
          <cell r="BU19">
            <v>31617259.691466872</v>
          </cell>
          <cell r="BV19">
            <v>38301398.879859209</v>
          </cell>
          <cell r="BW19">
            <v>36477522.742723048</v>
          </cell>
          <cell r="BX19">
            <v>34653646.605586901</v>
          </cell>
          <cell r="BY19">
            <v>32642020.813032035</v>
          </cell>
          <cell r="BZ19">
            <v>39296432.800010003</v>
          </cell>
          <cell r="CA19">
            <v>37425174.095247611</v>
          </cell>
          <cell r="CB19">
            <v>35553915.390485242</v>
          </cell>
          <cell r="CC19">
            <v>33490029.472797062</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cell r="AL20">
            <v>14110718.333194263</v>
          </cell>
          <cell r="AM20">
            <v>13438779.364946919</v>
          </cell>
          <cell r="AN20">
            <v>12766840.396699572</v>
          </cell>
          <cell r="AO20">
            <v>12094901.428452224</v>
          </cell>
          <cell r="AP20">
            <v>14134787.611369343</v>
          </cell>
          <cell r="AQ20">
            <v>13461702.487018423</v>
          </cell>
          <cell r="AR20">
            <v>12788617.362667501</v>
          </cell>
          <cell r="AS20">
            <v>12115532.238316579</v>
          </cell>
          <cell r="AT20">
            <v>14366030.972799553</v>
          </cell>
          <cell r="AU20">
            <v>13681934.259809099</v>
          </cell>
          <cell r="AV20">
            <v>12997837.546818644</v>
          </cell>
          <cell r="AW20">
            <v>12313740.833828187</v>
          </cell>
          <cell r="AX20">
            <v>14659260.154320151</v>
          </cell>
          <cell r="AY20">
            <v>13961200.146971574</v>
          </cell>
          <cell r="AZ20">
            <v>13263140.139622994</v>
          </cell>
          <cell r="BA20">
            <v>12565080.132274413</v>
          </cell>
          <cell r="BB20">
            <v>15029035.583469149</v>
          </cell>
          <cell r="BC20">
            <v>14313367.222351572</v>
          </cell>
          <cell r="BD20">
            <v>13597698.861233993</v>
          </cell>
          <cell r="BE20">
            <v>12882030.500116412</v>
          </cell>
          <cell r="BF20">
            <v>15294154.225293916</v>
          </cell>
          <cell r="BG20">
            <v>14565861.166946588</v>
          </cell>
          <cell r="BH20">
            <v>13837568.108599259</v>
          </cell>
          <cell r="BI20">
            <v>13034304.624374624</v>
          </cell>
          <cell r="BJ20">
            <v>15474941.24803118</v>
          </cell>
          <cell r="BK20">
            <v>14738039.28383922</v>
          </cell>
          <cell r="BL20">
            <v>14001137.31964726</v>
          </cell>
          <cell r="BM20">
            <v>13188378.729537897</v>
          </cell>
          <cell r="BN20">
            <v>16437771.805350849</v>
          </cell>
          <cell r="BO20">
            <v>15655020.767000809</v>
          </cell>
          <cell r="BP20">
            <v>14872269.728650769</v>
          </cell>
          <cell r="BQ20">
            <v>14008942.364564259</v>
          </cell>
          <cell r="BR20">
            <v>17710947.475337841</v>
          </cell>
          <cell r="BS20">
            <v>16867569.024131276</v>
          </cell>
          <cell r="BT20">
            <v>16024190.572924713</v>
          </cell>
          <cell r="BU20">
            <v>15093994.815225927</v>
          </cell>
          <cell r="BV20">
            <v>18284984.902234368</v>
          </cell>
          <cell r="BW20">
            <v>17414271.3354613</v>
          </cell>
          <cell r="BX20">
            <v>16543557.768688237</v>
          </cell>
          <cell r="BY20">
            <v>15583213.020936659</v>
          </cell>
          <cell r="BZ20">
            <v>18760011.421872422</v>
          </cell>
          <cell r="CA20">
            <v>17866677.5446404</v>
          </cell>
          <cell r="CB20">
            <v>16973343.667408381</v>
          </cell>
          <cell r="CC20">
            <v>15988050.076350873</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cell r="AL21">
            <v>12351331.161105262</v>
          </cell>
          <cell r="AM21">
            <v>11763172.534385964</v>
          </cell>
          <cell r="AN21">
            <v>11175013.907666663</v>
          </cell>
          <cell r="AO21">
            <v>10586855.280947367</v>
          </cell>
          <cell r="AP21">
            <v>12372399.374539148</v>
          </cell>
          <cell r="AQ21">
            <v>11783237.499561094</v>
          </cell>
          <cell r="AR21">
            <v>11194075.624583036</v>
          </cell>
          <cell r="AS21">
            <v>10604913.749604983</v>
          </cell>
          <cell r="AT21">
            <v>12574810.284344696</v>
          </cell>
          <cell r="AU21">
            <v>11976009.794613997</v>
          </cell>
          <cell r="AV21">
            <v>11377209.304883294</v>
          </cell>
          <cell r="AW21">
            <v>10778408.815152597</v>
          </cell>
          <cell r="AX21">
            <v>12831478.346277507</v>
          </cell>
          <cell r="AY21">
            <v>12220455.567883341</v>
          </cell>
          <cell r="AZ21">
            <v>11609432.789489171</v>
          </cell>
          <cell r="BA21">
            <v>10998410.011095006</v>
          </cell>
          <cell r="BB21">
            <v>13155148.52895808</v>
          </cell>
          <cell r="BC21">
            <v>12528712.884721981</v>
          </cell>
          <cell r="BD21">
            <v>11902277.240485879</v>
          </cell>
          <cell r="BE21">
            <v>11275841.596249783</v>
          </cell>
          <cell r="BF21">
            <v>13387210.998411318</v>
          </cell>
          <cell r="BG21">
            <v>12749724.760391733</v>
          </cell>
          <cell r="BH21">
            <v>12112238.522372141</v>
          </cell>
          <cell r="BI21">
            <v>11409129.504885595</v>
          </cell>
          <cell r="BJ21">
            <v>13545456.690425832</v>
          </cell>
          <cell r="BK21">
            <v>12900434.943262698</v>
          </cell>
          <cell r="BL21">
            <v>12255413.196099559</v>
          </cell>
          <cell r="BM21">
            <v>11543992.964795062</v>
          </cell>
          <cell r="BN21">
            <v>14388237.24806132</v>
          </cell>
          <cell r="BO21">
            <v>13703083.093391735</v>
          </cell>
          <cell r="BP21">
            <v>13017928.938722143</v>
          </cell>
          <cell r="BQ21">
            <v>12262245.073274123</v>
          </cell>
          <cell r="BR21">
            <v>15502667.708293715</v>
          </cell>
          <cell r="BS21">
            <v>14764445.436470207</v>
          </cell>
          <cell r="BT21">
            <v>14026223.164646691</v>
          </cell>
          <cell r="BU21">
            <v>13212008.354549777</v>
          </cell>
          <cell r="BV21">
            <v>16005131.593621852</v>
          </cell>
          <cell r="BW21">
            <v>15242982.470116051</v>
          </cell>
          <cell r="BX21">
            <v>14480833.346610243</v>
          </cell>
          <cell r="BY21">
            <v>13640228.65674095</v>
          </cell>
          <cell r="BZ21">
            <v>16420929.692330603</v>
          </cell>
          <cell r="CA21">
            <v>15638980.65936248</v>
          </cell>
          <cell r="CB21">
            <v>14857031.62639435</v>
          </cell>
          <cell r="CC21">
            <v>13994588.826056</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cell r="AL22">
            <v>18243776.792229116</v>
          </cell>
          <cell r="AM22">
            <v>17375025.516408682</v>
          </cell>
          <cell r="AN22">
            <v>16506274.240588248</v>
          </cell>
          <cell r="AO22">
            <v>15637522.964767816</v>
          </cell>
          <cell r="AP22">
            <v>18274896.011549316</v>
          </cell>
          <cell r="AQ22">
            <v>17404662.868142206</v>
          </cell>
          <cell r="AR22">
            <v>16534429.724735096</v>
          </cell>
          <cell r="AS22">
            <v>15664196.581327986</v>
          </cell>
          <cell r="AT22">
            <v>18573871.02975893</v>
          </cell>
          <cell r="AU22">
            <v>17689400.980722792</v>
          </cell>
          <cell r="AV22">
            <v>16804930.931686655</v>
          </cell>
          <cell r="AW22">
            <v>15920460.882650513</v>
          </cell>
          <cell r="AX22">
            <v>18952987.642415378</v>
          </cell>
          <cell r="AY22">
            <v>18050464.421347979</v>
          </cell>
          <cell r="AZ22">
            <v>17147941.200280581</v>
          </cell>
          <cell r="BA22">
            <v>16245417.979213182</v>
          </cell>
          <cell r="BB22">
            <v>19431071.056267913</v>
          </cell>
          <cell r="BC22">
            <v>18505781.958350394</v>
          </cell>
          <cell r="BD22">
            <v>17580492.860432874</v>
          </cell>
          <cell r="BE22">
            <v>16655203.762515355</v>
          </cell>
          <cell r="BF22">
            <v>19773843.494261514</v>
          </cell>
          <cell r="BG22">
            <v>18832231.899296679</v>
          </cell>
          <cell r="BH22">
            <v>17890620.304331847</v>
          </cell>
          <cell r="BI22">
            <v>16852079.291358124</v>
          </cell>
          <cell r="BJ22">
            <v>20007583.408266563</v>
          </cell>
          <cell r="BK22">
            <v>19054841.341206249</v>
          </cell>
          <cell r="BL22">
            <v>18102099.274145938</v>
          </cell>
          <cell r="BM22">
            <v>17051282.019219879</v>
          </cell>
          <cell r="BN22">
            <v>21252429.018653091</v>
          </cell>
          <cell r="BO22">
            <v>20240408.589193419</v>
          </cell>
          <cell r="BP22">
            <v>19228388.15973375</v>
          </cell>
          <cell r="BQ22">
            <v>18112190.432792634</v>
          </cell>
          <cell r="BR22">
            <v>22898520.464323763</v>
          </cell>
          <cell r="BS22">
            <v>21808114.727927394</v>
          </cell>
          <cell r="BT22">
            <v>20717708.991531026</v>
          </cell>
          <cell r="BU22">
            <v>19515056.980781589</v>
          </cell>
          <cell r="BV22">
            <v>23640694.635715865</v>
          </cell>
          <cell r="BW22">
            <v>22514947.272110347</v>
          </cell>
          <cell r="BX22">
            <v>21389199.908504829</v>
          </cell>
          <cell r="BY22">
            <v>20147568.206428103</v>
          </cell>
          <cell r="BZ22">
            <v>24254857.401213028</v>
          </cell>
          <cell r="CA22">
            <v>23099864.191631455</v>
          </cell>
          <cell r="CB22">
            <v>21944870.982049879</v>
          </cell>
          <cell r="CC22">
            <v>20670982.869083926</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cell r="AL23">
            <v>21879949.244867057</v>
          </cell>
          <cell r="AM23">
            <v>20838046.899873387</v>
          </cell>
          <cell r="AN23">
            <v>19796144.554879718</v>
          </cell>
          <cell r="AO23">
            <v>18754242.209886048</v>
          </cell>
          <cell r="AP23">
            <v>21917270.844830714</v>
          </cell>
          <cell r="AQ23">
            <v>20873591.280791156</v>
          </cell>
          <cell r="AR23">
            <v>19829911.716751598</v>
          </cell>
          <cell r="AS23">
            <v>18786232.15271204</v>
          </cell>
          <cell r="AT23">
            <v>22275834.660777856</v>
          </cell>
          <cell r="AU23">
            <v>21215080.629312243</v>
          </cell>
          <cell r="AV23">
            <v>20154326.597846631</v>
          </cell>
          <cell r="AW23">
            <v>19093572.566381019</v>
          </cell>
          <cell r="AX23">
            <v>22730513.115643747</v>
          </cell>
          <cell r="AY23">
            <v>21648107.729184523</v>
          </cell>
          <cell r="AZ23">
            <v>20565702.342725296</v>
          </cell>
          <cell r="BA23">
            <v>19483296.956266068</v>
          </cell>
          <cell r="BB23">
            <v>23303883.473603938</v>
          </cell>
          <cell r="BC23">
            <v>22194174.736765657</v>
          </cell>
          <cell r="BD23">
            <v>21084465.999927372</v>
          </cell>
          <cell r="BE23">
            <v>19974757.263089087</v>
          </cell>
          <cell r="BF23">
            <v>23714973.985796228</v>
          </cell>
          <cell r="BG23">
            <v>22585689.510282125</v>
          </cell>
          <cell r="BH23">
            <v>21456405.034768015</v>
          </cell>
          <cell r="BI23">
            <v>20210872.110781752</v>
          </cell>
          <cell r="BJ23">
            <v>23995300.6699677</v>
          </cell>
          <cell r="BK23">
            <v>22852667.304731146</v>
          </cell>
          <cell r="BL23">
            <v>21710033.939494587</v>
          </cell>
          <cell r="BM23">
            <v>20449777.992205974</v>
          </cell>
          <cell r="BN23">
            <v>25488256.820612691</v>
          </cell>
          <cell r="BO23">
            <v>24274530.305345424</v>
          </cell>
          <cell r="BP23">
            <v>23060803.790078152</v>
          </cell>
          <cell r="BQ23">
            <v>21722136.369902834</v>
          </cell>
          <cell r="BR23">
            <v>27462431.230542175</v>
          </cell>
          <cell r="BS23">
            <v>26154696.41004017</v>
          </cell>
          <cell r="BT23">
            <v>24846961.589538161</v>
          </cell>
          <cell r="BU23">
            <v>23404608.657132003</v>
          </cell>
          <cell r="BV23">
            <v>28352528.351650741</v>
          </cell>
          <cell r="BW23">
            <v>27002407.953953091</v>
          </cell>
          <cell r="BX23">
            <v>25652287.556255434</v>
          </cell>
          <cell r="BY23">
            <v>24163185.878919169</v>
          </cell>
          <cell r="BZ23">
            <v>29089100.076365598</v>
          </cell>
          <cell r="CA23">
            <v>27703904.834633909</v>
          </cell>
          <cell r="CB23">
            <v>26318709.59290221</v>
          </cell>
          <cell r="CC23">
            <v>24790922.470051259</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cell r="AL24">
            <v>6324548.1614687862</v>
          </cell>
          <cell r="AM24">
            <v>6023379.2013988439</v>
          </cell>
          <cell r="AN24">
            <v>5722210.2413289025</v>
          </cell>
          <cell r="AO24">
            <v>5421041.2812589621</v>
          </cell>
          <cell r="AP24">
            <v>6335336.2238080353</v>
          </cell>
          <cell r="AQ24">
            <v>6033653.5464838427</v>
          </cell>
          <cell r="AR24">
            <v>5731970.8691596519</v>
          </cell>
          <cell r="AS24">
            <v>5430288.1918354612</v>
          </cell>
          <cell r="AT24">
            <v>6438981.5338377068</v>
          </cell>
          <cell r="AU24">
            <v>6132363.3655597204</v>
          </cell>
          <cell r="AV24">
            <v>5825745.1972817359</v>
          </cell>
          <cell r="AW24">
            <v>5519127.0290037515</v>
          </cell>
          <cell r="AX24">
            <v>6570409.4340398135</v>
          </cell>
          <cell r="AY24">
            <v>6257532.7943236316</v>
          </cell>
          <cell r="AZ24">
            <v>5944656.1546074515</v>
          </cell>
          <cell r="BA24">
            <v>5631779.5148912715</v>
          </cell>
          <cell r="BB24">
            <v>6736146.0361998267</v>
          </cell>
          <cell r="BC24">
            <v>6415377.1773331687</v>
          </cell>
          <cell r="BD24">
            <v>6094608.3184665116</v>
          </cell>
          <cell r="BE24">
            <v>5773839.4595998544</v>
          </cell>
          <cell r="BF24">
            <v>6854974.5450773304</v>
          </cell>
          <cell r="BG24">
            <v>6528547.1857879339</v>
          </cell>
          <cell r="BH24">
            <v>6202119.8264985392</v>
          </cell>
          <cell r="BI24">
            <v>5842090.0624306845</v>
          </cell>
          <cell r="BJ24">
            <v>6936004.8799810214</v>
          </cell>
          <cell r="BK24">
            <v>6605718.9333152585</v>
          </cell>
          <cell r="BL24">
            <v>6275432.9866494974</v>
          </cell>
          <cell r="BM24">
            <v>5911147.4325468475</v>
          </cell>
          <cell r="BN24">
            <v>7367554.0107419351</v>
          </cell>
          <cell r="BO24">
            <v>7016718.1054685097</v>
          </cell>
          <cell r="BP24">
            <v>6665882.2001950862</v>
          </cell>
          <cell r="BQ24">
            <v>6278931.2764824042</v>
          </cell>
          <cell r="BR24">
            <v>7938202.5527017554</v>
          </cell>
          <cell r="BS24">
            <v>7560192.9073350048</v>
          </cell>
          <cell r="BT24">
            <v>7182183.2619682569</v>
          </cell>
          <cell r="BU24">
            <v>6765261.3356535304</v>
          </cell>
          <cell r="BV24">
            <v>8195491.1801950978</v>
          </cell>
          <cell r="BW24">
            <v>7805229.695423902</v>
          </cell>
          <cell r="BX24">
            <v>7414968.2106527099</v>
          </cell>
          <cell r="BY24">
            <v>6984533.2416206636</v>
          </cell>
          <cell r="BZ24">
            <v>8408402.2475472353</v>
          </cell>
          <cell r="CA24">
            <v>8008002.1405211762</v>
          </cell>
          <cell r="CB24">
            <v>7607602.0334951207</v>
          </cell>
          <cell r="CC24">
            <v>7165984.7732901229</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cell r="AL25">
            <v>23142246.288344171</v>
          </cell>
          <cell r="AM25">
            <v>22040234.560327787</v>
          </cell>
          <cell r="AN25">
            <v>20938222.832311396</v>
          </cell>
          <cell r="AO25">
            <v>19836211.104295008</v>
          </cell>
          <cell r="AP25">
            <v>23181721.044367049</v>
          </cell>
          <cell r="AQ25">
            <v>22077829.566063859</v>
          </cell>
          <cell r="AR25">
            <v>20973938.087760665</v>
          </cell>
          <cell r="AS25">
            <v>19870046.609457474</v>
          </cell>
          <cell r="AT25">
            <v>23560971.107786823</v>
          </cell>
          <cell r="AU25">
            <v>22439020.102654122</v>
          </cell>
          <cell r="AV25">
            <v>21317069.097521413</v>
          </cell>
          <cell r="AW25">
            <v>20195118.092388708</v>
          </cell>
          <cell r="AX25">
            <v>24041880.851532172</v>
          </cell>
          <cell r="AY25">
            <v>22897029.382411599</v>
          </cell>
          <cell r="AZ25">
            <v>21752177.913291015</v>
          </cell>
          <cell r="BA25">
            <v>20607326.444170438</v>
          </cell>
          <cell r="BB25">
            <v>24648330.066283602</v>
          </cell>
          <cell r="BC25">
            <v>23474600.063127246</v>
          </cell>
          <cell r="BD25">
            <v>22300870.059970882</v>
          </cell>
          <cell r="BE25">
            <v>21127140.056814522</v>
          </cell>
          <cell r="BF25">
            <v>25083137.193735573</v>
          </cell>
          <cell r="BG25">
            <v>23888702.089271981</v>
          </cell>
          <cell r="BH25">
            <v>22694266.984808378</v>
          </cell>
          <cell r="BI25">
            <v>21376876.831634529</v>
          </cell>
          <cell r="BJ25">
            <v>25379636.472307391</v>
          </cell>
          <cell r="BK25">
            <v>24171082.354578476</v>
          </cell>
          <cell r="BL25">
            <v>22962528.236849546</v>
          </cell>
          <cell r="BM25">
            <v>21629565.660378058</v>
          </cell>
          <cell r="BN25">
            <v>26958724.181755804</v>
          </cell>
          <cell r="BO25">
            <v>25674975.411196012</v>
          </cell>
          <cell r="BP25">
            <v>24391226.640636206</v>
          </cell>
          <cell r="BQ25">
            <v>22975328.880126227</v>
          </cell>
          <cell r="BR25">
            <v>29046792.572565831</v>
          </cell>
          <cell r="BS25">
            <v>27663611.973872229</v>
          </cell>
          <cell r="BT25">
            <v>26280431.375178613</v>
          </cell>
          <cell r="BU25">
            <v>24754866.282549839</v>
          </cell>
          <cell r="BV25">
            <v>29988241.136578061</v>
          </cell>
          <cell r="BW25">
            <v>28560229.653883878</v>
          </cell>
          <cell r="BX25">
            <v>27132218.171189677</v>
          </cell>
          <cell r="BY25">
            <v>25557207.307150017</v>
          </cell>
          <cell r="BZ25">
            <v>30767307.123962861</v>
          </cell>
          <cell r="CA25">
            <v>29302197.260917023</v>
          </cell>
          <cell r="CB25">
            <v>27837087.397871163</v>
          </cell>
          <cell r="CC25">
            <v>26221159.249341678</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cell r="AL26">
            <v>32810135.279264141</v>
          </cell>
          <cell r="AM26">
            <v>31247747.885013461</v>
          </cell>
          <cell r="AN26">
            <v>29685360.490762789</v>
          </cell>
          <cell r="AO26">
            <v>28122973.096512116</v>
          </cell>
          <cell r="AP26">
            <v>32866100.982380819</v>
          </cell>
          <cell r="AQ26">
            <v>31301048.554648392</v>
          </cell>
          <cell r="AR26">
            <v>29735996.126915973</v>
          </cell>
          <cell r="AS26">
            <v>28170943.699183557</v>
          </cell>
          <cell r="AT26">
            <v>33403786.293064747</v>
          </cell>
          <cell r="AU26">
            <v>31813129.802918799</v>
          </cell>
          <cell r="AV26">
            <v>30222473.312772859</v>
          </cell>
          <cell r="AW26">
            <v>28631816.822626922</v>
          </cell>
          <cell r="AX26">
            <v>34085600.562639274</v>
          </cell>
          <cell r="AY26">
            <v>32462476.726323109</v>
          </cell>
          <cell r="AZ26">
            <v>30839352.890006952</v>
          </cell>
          <cell r="BA26">
            <v>29216229.053690802</v>
          </cell>
          <cell r="BB26">
            <v>34945399.586816959</v>
          </cell>
          <cell r="BC26">
            <v>33281332.939825665</v>
          </cell>
          <cell r="BD26">
            <v>31617266.292834379</v>
          </cell>
          <cell r="BE26">
            <v>29953199.645843104</v>
          </cell>
          <cell r="BF26">
            <v>35561851.442628063</v>
          </cell>
          <cell r="BG26">
            <v>33868429.94536005</v>
          </cell>
          <cell r="BH26">
            <v>32175008.448092043</v>
          </cell>
          <cell r="BI26">
            <v>30307266.285008486</v>
          </cell>
          <cell r="BJ26">
            <v>35982216.057148881</v>
          </cell>
          <cell r="BK26">
            <v>34268777.197284639</v>
          </cell>
          <cell r="BL26">
            <v>32555338.3374204</v>
          </cell>
          <cell r="BM26">
            <v>30665518.226126652</v>
          </cell>
          <cell r="BN26">
            <v>38220982.368737243</v>
          </cell>
          <cell r="BO26">
            <v>36400935.589273557</v>
          </cell>
          <cell r="BP26">
            <v>34580888.809809871</v>
          </cell>
          <cell r="BQ26">
            <v>32573486.568682682</v>
          </cell>
          <cell r="BR26">
            <v>41181360.783227548</v>
          </cell>
          <cell r="BS26">
            <v>39220343.60307385</v>
          </cell>
          <cell r="BT26">
            <v>37259326.422920145</v>
          </cell>
          <cell r="BU26">
            <v>35096442.299969502</v>
          </cell>
          <cell r="BV26">
            <v>42516108.255829975</v>
          </cell>
          <cell r="BW26">
            <v>40491531.672219016</v>
          </cell>
          <cell r="BX26">
            <v>38466955.088608049</v>
          </cell>
          <cell r="BY26">
            <v>36233968.762579747</v>
          </cell>
          <cell r="BZ26">
            <v>43620636.317587011</v>
          </cell>
          <cell r="CA26">
            <v>41543463.159606673</v>
          </cell>
          <cell r="CB26">
            <v>39466290.00162632</v>
          </cell>
          <cell r="CC26">
            <v>37175292.814308055</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cell r="AL27">
            <v>46298850.34270896</v>
          </cell>
          <cell r="AM27">
            <v>44094143.183532342</v>
          </cell>
          <cell r="AN27">
            <v>41889436.024355724</v>
          </cell>
          <cell r="AO27">
            <v>39684728.865179114</v>
          </cell>
          <cell r="AP27">
            <v>46377824.345433086</v>
          </cell>
          <cell r="AQ27">
            <v>44169356.519460082</v>
          </cell>
          <cell r="AR27">
            <v>41960888.693487078</v>
          </cell>
          <cell r="AS27">
            <v>39752420.867514081</v>
          </cell>
          <cell r="AT27">
            <v>47136559.764197461</v>
          </cell>
          <cell r="AU27">
            <v>44891961.680188052</v>
          </cell>
          <cell r="AV27">
            <v>42647363.596178651</v>
          </cell>
          <cell r="AW27">
            <v>40402765.512169257</v>
          </cell>
          <cell r="AX27">
            <v>48098677.614668645</v>
          </cell>
          <cell r="AY27">
            <v>45808264.394922517</v>
          </cell>
          <cell r="AZ27">
            <v>43517851.17517639</v>
          </cell>
          <cell r="BA27">
            <v>41227437.955430269</v>
          </cell>
          <cell r="BB27">
            <v>49311952.293556303</v>
          </cell>
          <cell r="BC27">
            <v>46963764.08910124</v>
          </cell>
          <cell r="BD27">
            <v>44615575.884646177</v>
          </cell>
          <cell r="BE27">
            <v>42267387.680191122</v>
          </cell>
          <cell r="BF27">
            <v>50181836.308747225</v>
          </cell>
          <cell r="BG27">
            <v>47792225.055949733</v>
          </cell>
          <cell r="BH27">
            <v>45402613.803152248</v>
          </cell>
          <cell r="BI27">
            <v>42767016.169940881</v>
          </cell>
          <cell r="BJ27">
            <v>50775018.818097316</v>
          </cell>
          <cell r="BK27">
            <v>48357160.779140294</v>
          </cell>
          <cell r="BL27">
            <v>45939302.740183286</v>
          </cell>
          <cell r="BM27">
            <v>43272550.599032298</v>
          </cell>
          <cell r="BN27">
            <v>53934173.924599908</v>
          </cell>
          <cell r="BO27">
            <v>51365879.92819038</v>
          </cell>
          <cell r="BP27">
            <v>48797585.931780867</v>
          </cell>
          <cell r="BQ27">
            <v>45964911.96843075</v>
          </cell>
          <cell r="BR27">
            <v>58111606.172399729</v>
          </cell>
          <cell r="BS27">
            <v>55344386.830856875</v>
          </cell>
          <cell r="BT27">
            <v>52577167.489314042</v>
          </cell>
          <cell r="BU27">
            <v>49525090.822614007</v>
          </cell>
          <cell r="BV27">
            <v>59995087.387985706</v>
          </cell>
          <cell r="BW27">
            <v>57138178.464748278</v>
          </cell>
          <cell r="BX27">
            <v>54281269.541510873</v>
          </cell>
          <cell r="BY27">
            <v>51130270.655156411</v>
          </cell>
          <cell r="BZ27">
            <v>61553702.705946028</v>
          </cell>
          <cell r="CA27">
            <v>58622574.005662873</v>
          </cell>
          <cell r="CB27">
            <v>55691445.305379741</v>
          </cell>
          <cell r="CC27">
            <v>52458586.464402869</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cell r="AL28">
            <v>21940005.310603596</v>
          </cell>
          <cell r="AM28">
            <v>20895243.152955819</v>
          </cell>
          <cell r="AN28">
            <v>19850480.995308023</v>
          </cell>
          <cell r="AO28">
            <v>18805718.837660234</v>
          </cell>
          <cell r="AP28">
            <v>21977429.350862511</v>
          </cell>
          <cell r="AQ28">
            <v>20930885.096059546</v>
          </cell>
          <cell r="AR28">
            <v>19884340.841256563</v>
          </cell>
          <cell r="AS28">
            <v>18837796.586453591</v>
          </cell>
          <cell r="AT28">
            <v>22336977.352461103</v>
          </cell>
          <cell r="AU28">
            <v>21273311.764248684</v>
          </cell>
          <cell r="AV28">
            <v>20209646.176036242</v>
          </cell>
          <cell r="AW28">
            <v>19145980.587823812</v>
          </cell>
          <cell r="AX28">
            <v>22792903.808356103</v>
          </cell>
          <cell r="AY28">
            <v>21707527.436529636</v>
          </cell>
          <cell r="AZ28">
            <v>20622151.064703148</v>
          </cell>
          <cell r="BA28">
            <v>19536774.692876671</v>
          </cell>
          <cell r="BB28">
            <v>23367847.952778213</v>
          </cell>
          <cell r="BC28">
            <v>22255093.288360216</v>
          </cell>
          <cell r="BD28">
            <v>21142338.6239422</v>
          </cell>
          <cell r="BE28">
            <v>20029583.959524192</v>
          </cell>
          <cell r="BF28">
            <v>23780066.825852312</v>
          </cell>
          <cell r="BG28">
            <v>22647682.691287931</v>
          </cell>
          <cell r="BH28">
            <v>21515298.556723531</v>
          </cell>
          <cell r="BI28">
            <v>20266346.895046301</v>
          </cell>
          <cell r="BJ28">
            <v>24061162.950463701</v>
          </cell>
          <cell r="BK28">
            <v>22915393.28615592</v>
          </cell>
          <cell r="BL28">
            <v>21769623.621848121</v>
          </cell>
          <cell r="BM28">
            <v>20505908.525126934</v>
          </cell>
          <cell r="BN28">
            <v>25558216.965857897</v>
          </cell>
          <cell r="BO28">
            <v>24341159.015102774</v>
          </cell>
          <cell r="BP28">
            <v>23124101.064347632</v>
          </cell>
          <cell r="BQ28">
            <v>21781759.270996876</v>
          </cell>
          <cell r="BR28">
            <v>27537810.087997876</v>
          </cell>
          <cell r="BS28">
            <v>26226485.79809323</v>
          </cell>
          <cell r="BT28">
            <v>24915161.508188564</v>
          </cell>
          <cell r="BU28">
            <v>23468849.606702805</v>
          </cell>
          <cell r="BV28">
            <v>28430350.346913528</v>
          </cell>
          <cell r="BW28">
            <v>27076524.139917657</v>
          </cell>
          <cell r="BX28">
            <v>25722697.932921771</v>
          </cell>
          <cell r="BY28">
            <v>24229508.97059131</v>
          </cell>
          <cell r="BZ28">
            <v>29168943.813060421</v>
          </cell>
          <cell r="CA28">
            <v>27779946.488628983</v>
          </cell>
          <cell r="CB28">
            <v>26390949.164197531</v>
          </cell>
          <cell r="CC28">
            <v>24858968.572575044</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cell r="AL29">
            <v>13754745.615340034</v>
          </cell>
          <cell r="AM29">
            <v>13099757.728895275</v>
          </cell>
          <cell r="AN29">
            <v>12444769.842450507</v>
          </cell>
          <cell r="AO29">
            <v>11789781.956005746</v>
          </cell>
          <cell r="AP29">
            <v>13778207.695060261</v>
          </cell>
          <cell r="AQ29">
            <v>13122102.566724064</v>
          </cell>
          <cell r="AR29">
            <v>12465997.438387856</v>
          </cell>
          <cell r="AS29">
            <v>11809892.310051655</v>
          </cell>
          <cell r="AT29">
            <v>14003617.453557555</v>
          </cell>
          <cell r="AU29">
            <v>13336778.527197678</v>
          </cell>
          <cell r="AV29">
            <v>12669939.600837789</v>
          </cell>
          <cell r="AW29">
            <v>12003100.674477909</v>
          </cell>
          <cell r="AX29">
            <v>14289449.308717063</v>
          </cell>
          <cell r="AY29">
            <v>13608999.341635304</v>
          </cell>
          <cell r="AZ29">
            <v>12928549.374553535</v>
          </cell>
          <cell r="BA29">
            <v>12248099.407471772</v>
          </cell>
          <cell r="BB29">
            <v>14649896.370492995</v>
          </cell>
          <cell r="BC29">
            <v>13952282.257612383</v>
          </cell>
          <cell r="BD29">
            <v>13254668.14473176</v>
          </cell>
          <cell r="BE29">
            <v>12557054.031851143</v>
          </cell>
          <cell r="BF29">
            <v>14908326.833781721</v>
          </cell>
          <cell r="BG29">
            <v>14198406.508363551</v>
          </cell>
          <cell r="BH29">
            <v>13488486.182945369</v>
          </cell>
          <cell r="BI29">
            <v>12705486.719224917</v>
          </cell>
          <cell r="BJ29">
            <v>15084553.121458095</v>
          </cell>
          <cell r="BK29">
            <v>14366241.068055334</v>
          </cell>
          <cell r="BL29">
            <v>13647929.014652563</v>
          </cell>
          <cell r="BM29">
            <v>12855673.979177983</v>
          </cell>
          <cell r="BN29">
            <v>16023094.241328225</v>
          </cell>
          <cell r="BO29">
            <v>15260089.753645934</v>
          </cell>
          <cell r="BP29">
            <v>14497085.265963633</v>
          </cell>
          <cell r="BQ29">
            <v>13655537.160801804</v>
          </cell>
          <cell r="BR29">
            <v>17264151.361936692</v>
          </cell>
          <cell r="BS29">
            <v>16442048.916130187</v>
          </cell>
          <cell r="BT29">
            <v>15619946.470323673</v>
          </cell>
          <cell r="BU29">
            <v>14713216.868222769</v>
          </cell>
          <cell r="BV29">
            <v>17823707.48049885</v>
          </cell>
          <cell r="BW29">
            <v>16974959.505237006</v>
          </cell>
          <cell r="BX29">
            <v>16126211.52997515</v>
          </cell>
          <cell r="BY29">
            <v>15190093.50986862</v>
          </cell>
          <cell r="BZ29">
            <v>18286750.451372374</v>
          </cell>
          <cell r="CA29">
            <v>17415952.810830839</v>
          </cell>
          <cell r="CB29">
            <v>16545155.170289289</v>
          </cell>
          <cell r="CC29">
            <v>15584717.694222622</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cell r="AL30">
            <v>26254988.195266519</v>
          </cell>
          <cell r="AM30">
            <v>25004750.662158594</v>
          </cell>
          <cell r="AN30">
            <v>23754513.129050657</v>
          </cell>
          <cell r="AO30">
            <v>22504275.595942732</v>
          </cell>
          <cell r="AP30">
            <v>26299772.493233033</v>
          </cell>
          <cell r="AQ30">
            <v>25047402.374507654</v>
          </cell>
          <cell r="AR30">
            <v>23795032.255782265</v>
          </cell>
          <cell r="AS30">
            <v>22542662.137056887</v>
          </cell>
          <cell r="AT30">
            <v>26730033.489252046</v>
          </cell>
          <cell r="AU30">
            <v>25457174.751668621</v>
          </cell>
          <cell r="AV30">
            <v>24184316.014085181</v>
          </cell>
          <cell r="AW30">
            <v>22911457.276501756</v>
          </cell>
          <cell r="AX30">
            <v>27275627.87484901</v>
          </cell>
          <cell r="AY30">
            <v>25976788.452237159</v>
          </cell>
          <cell r="AZ30">
            <v>24677949.029625293</v>
          </cell>
          <cell r="BA30">
            <v>23379109.607013442</v>
          </cell>
          <cell r="BB30">
            <v>27963647.385830835</v>
          </cell>
          <cell r="BC30">
            <v>26632045.129362706</v>
          </cell>
          <cell r="BD30">
            <v>25300442.872894563</v>
          </cell>
          <cell r="BE30">
            <v>23968840.616426434</v>
          </cell>
          <cell r="BF30">
            <v>28456938.13454346</v>
          </cell>
          <cell r="BG30">
            <v>27101845.842422348</v>
          </cell>
          <cell r="BH30">
            <v>25746753.550301224</v>
          </cell>
          <cell r="BI30">
            <v>24252168.172149736</v>
          </cell>
          <cell r="BJ30">
            <v>28793317.972603042</v>
          </cell>
          <cell r="BK30">
            <v>27422207.59295528</v>
          </cell>
          <cell r="BL30">
            <v>26051097.213307511</v>
          </cell>
          <cell r="BM30">
            <v>24538844.847053092</v>
          </cell>
          <cell r="BN30">
            <v>30584800.46977704</v>
          </cell>
          <cell r="BO30">
            <v>29128381.399787661</v>
          </cell>
          <cell r="BP30">
            <v>27671962.329798274</v>
          </cell>
          <cell r="BQ30">
            <v>26065619.603828013</v>
          </cell>
          <cell r="BR30">
            <v>32953723.964435302</v>
          </cell>
          <cell r="BS30">
            <v>31384499.013747912</v>
          </cell>
          <cell r="BT30">
            <v>29815274.063060511</v>
          </cell>
          <cell r="BU30">
            <v>28084513.228566553</v>
          </cell>
          <cell r="BV30">
            <v>34021801.826308243</v>
          </cell>
          <cell r="BW30">
            <v>32401716.025055476</v>
          </cell>
          <cell r="BX30">
            <v>30781630.223802697</v>
          </cell>
          <cell r="BY30">
            <v>28994772.927084476</v>
          </cell>
          <cell r="BZ30">
            <v>34905655.884694256</v>
          </cell>
          <cell r="CA30">
            <v>33243481.794946916</v>
          </cell>
          <cell r="CB30">
            <v>31581307.705199566</v>
          </cell>
          <cell r="CC30">
            <v>29748029.555126075</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cell r="AL31">
            <v>4247828.431285847</v>
          </cell>
          <cell r="AM31">
            <v>4045550.8869389016</v>
          </cell>
          <cell r="AN31">
            <v>3843273.3425919563</v>
          </cell>
          <cell r="AO31">
            <v>3640995.7982450114</v>
          </cell>
          <cell r="AP31">
            <v>4255074.1406635279</v>
          </cell>
          <cell r="AQ31">
            <v>4052451.5625366927</v>
          </cell>
          <cell r="AR31">
            <v>3849828.9844098575</v>
          </cell>
          <cell r="AS31">
            <v>3647206.4062830233</v>
          </cell>
          <cell r="AT31">
            <v>4324686.6226105755</v>
          </cell>
          <cell r="AU31">
            <v>4118749.1643910236</v>
          </cell>
          <cell r="AV31">
            <v>3912811.7061714716</v>
          </cell>
          <cell r="AW31">
            <v>3706874.2479519211</v>
          </cell>
          <cell r="AX31">
            <v>4412959.0425352035</v>
          </cell>
          <cell r="AY31">
            <v>4202818.1357478127</v>
          </cell>
          <cell r="AZ31">
            <v>3992677.2289604209</v>
          </cell>
          <cell r="BA31">
            <v>3782536.322173031</v>
          </cell>
          <cell r="BB31">
            <v>4524274.6073448984</v>
          </cell>
          <cell r="BC31">
            <v>4308832.9593760939</v>
          </cell>
          <cell r="BD31">
            <v>4093391.3114072881</v>
          </cell>
          <cell r="BE31">
            <v>3877949.6634384841</v>
          </cell>
          <cell r="BF31">
            <v>4604084.754342014</v>
          </cell>
          <cell r="BG31">
            <v>4384842.6231828714</v>
          </cell>
          <cell r="BH31">
            <v>4165600.4920237265</v>
          </cell>
          <cell r="BI31">
            <v>3923789.5944114923</v>
          </cell>
          <cell r="BJ31">
            <v>4658508.0825565904</v>
          </cell>
          <cell r="BK31">
            <v>4436674.3643396106</v>
          </cell>
          <cell r="BL31">
            <v>4214840.6461226288</v>
          </cell>
          <cell r="BM31">
            <v>3970171.3836998423</v>
          </cell>
          <cell r="BN31">
            <v>4948354.3483042419</v>
          </cell>
          <cell r="BO31">
            <v>4712718.4269564217</v>
          </cell>
          <cell r="BP31">
            <v>4477082.5056085996</v>
          </cell>
          <cell r="BQ31">
            <v>4217190.2424311256</v>
          </cell>
          <cell r="BR31">
            <v>5331625.5384228723</v>
          </cell>
          <cell r="BS31">
            <v>5077738.6080217846</v>
          </cell>
          <cell r="BT31">
            <v>4823851.677620694</v>
          </cell>
          <cell r="BU31">
            <v>4543829.6480604243</v>
          </cell>
          <cell r="BV31">
            <v>5504431.2344204374</v>
          </cell>
          <cell r="BW31">
            <v>5242315.4613527991</v>
          </cell>
          <cell r="BX31">
            <v>4980199.688285158</v>
          </cell>
          <cell r="BY31">
            <v>4691101.7396896724</v>
          </cell>
          <cell r="BZ31">
            <v>5647431.1234471016</v>
          </cell>
          <cell r="CA31">
            <v>5378505.8318543835</v>
          </cell>
          <cell r="CB31">
            <v>5109580.5402616635</v>
          </cell>
          <cell r="CC31">
            <v>4812972.1018796079</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cell r="AL32">
            <v>8630530.6161185056</v>
          </cell>
          <cell r="AM32">
            <v>8219552.9677319098</v>
          </cell>
          <cell r="AN32">
            <v>7808575.319345315</v>
          </cell>
          <cell r="AO32">
            <v>7397597.6709587183</v>
          </cell>
          <cell r="AP32">
            <v>8645252.0950179342</v>
          </cell>
          <cell r="AQ32">
            <v>8233573.4238266042</v>
          </cell>
          <cell r="AR32">
            <v>7821894.7526352741</v>
          </cell>
          <cell r="AS32">
            <v>7410216.0814439431</v>
          </cell>
          <cell r="AT32">
            <v>8786687.3404442947</v>
          </cell>
          <cell r="AU32">
            <v>8368273.6575659961</v>
          </cell>
          <cell r="AV32">
            <v>7949859.9746876964</v>
          </cell>
          <cell r="AW32">
            <v>7531446.291809395</v>
          </cell>
          <cell r="AX32">
            <v>8966034.9377030097</v>
          </cell>
          <cell r="AY32">
            <v>8539080.8930504862</v>
          </cell>
          <cell r="AZ32">
            <v>8112126.8483979627</v>
          </cell>
          <cell r="BA32">
            <v>7685172.8037454365</v>
          </cell>
          <cell r="BB32">
            <v>9192200.4727949686</v>
          </cell>
          <cell r="BC32">
            <v>8754476.6407571137</v>
          </cell>
          <cell r="BD32">
            <v>8316752.8087192588</v>
          </cell>
          <cell r="BE32">
            <v>7879028.976681401</v>
          </cell>
          <cell r="BF32">
            <v>9354354.8366723768</v>
          </cell>
          <cell r="BG32">
            <v>8908909.3682594076</v>
          </cell>
          <cell r="BH32">
            <v>8463463.8998464383</v>
          </cell>
          <cell r="BI32">
            <v>7972164.3125601979</v>
          </cell>
          <cell r="BJ32">
            <v>9464929.5004058611</v>
          </cell>
          <cell r="BK32">
            <v>9014218.571815107</v>
          </cell>
          <cell r="BL32">
            <v>8563507.643224353</v>
          </cell>
          <cell r="BM32">
            <v>8066400.5697346171</v>
          </cell>
          <cell r="BN32">
            <v>10053825.005713617</v>
          </cell>
          <cell r="BO32">
            <v>9575071.43401297</v>
          </cell>
          <cell r="BP32">
            <v>9096317.8623123225</v>
          </cell>
          <cell r="BQ32">
            <v>8568281.4384008795</v>
          </cell>
          <cell r="BR32">
            <v>10832536.71549746</v>
          </cell>
          <cell r="BS32">
            <v>10316701.633807106</v>
          </cell>
          <cell r="BT32">
            <v>9800866.5521167517</v>
          </cell>
          <cell r="BU32">
            <v>9231931.4507110659</v>
          </cell>
          <cell r="BV32">
            <v>11183634.899916174</v>
          </cell>
          <cell r="BW32">
            <v>10651080.857063023</v>
          </cell>
          <cell r="BX32">
            <v>10118526.814209873</v>
          </cell>
          <cell r="BY32">
            <v>9531151.703192234</v>
          </cell>
          <cell r="BZ32">
            <v>11474175.099528845</v>
          </cell>
          <cell r="CA32">
            <v>10927785.809075091</v>
          </cell>
          <cell r="CB32">
            <v>10381396.518621337</v>
          </cell>
          <cell r="CC32">
            <v>9778761.9607843235</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cell r="AL33">
            <v>7654134.6949479878</v>
          </cell>
          <cell r="AM33">
            <v>7289652.0904266536</v>
          </cell>
          <cell r="AN33">
            <v>6925169.4859053222</v>
          </cell>
          <cell r="AO33">
            <v>6560686.881383989</v>
          </cell>
          <cell r="AP33">
            <v>7667190.6920143347</v>
          </cell>
          <cell r="AQ33">
            <v>7302086.3733469844</v>
          </cell>
          <cell r="AR33">
            <v>6936982.0546796368</v>
          </cell>
          <cell r="AS33">
            <v>6571877.7360122865</v>
          </cell>
          <cell r="AT33">
            <v>7792624.9749406455</v>
          </cell>
          <cell r="AU33">
            <v>7421547.5951815657</v>
          </cell>
          <cell r="AV33">
            <v>7050470.2154224897</v>
          </cell>
          <cell r="AW33">
            <v>6679392.8356634099</v>
          </cell>
          <cell r="AX33">
            <v>7951682.4799415227</v>
          </cell>
          <cell r="AY33">
            <v>7573030.9332776386</v>
          </cell>
          <cell r="AZ33">
            <v>7194379.3866137592</v>
          </cell>
          <cell r="BA33">
            <v>6815727.8399498761</v>
          </cell>
          <cell r="BB33">
            <v>8152261.2793163611</v>
          </cell>
          <cell r="BC33">
            <v>7764058.3612536751</v>
          </cell>
          <cell r="BD33">
            <v>7375855.4431909937</v>
          </cell>
          <cell r="BE33">
            <v>6987652.5251283087</v>
          </cell>
          <cell r="BF33">
            <v>8296070.6692249374</v>
          </cell>
          <cell r="BG33">
            <v>7901019.6849761289</v>
          </cell>
          <cell r="BH33">
            <v>7505968.7007273249</v>
          </cell>
          <cell r="BI33">
            <v>7070251.2015462061</v>
          </cell>
          <cell r="BJ33">
            <v>8394135.7138566095</v>
          </cell>
          <cell r="BK33">
            <v>7994414.9655777207</v>
          </cell>
          <cell r="BL33">
            <v>7594694.2172988374</v>
          </cell>
          <cell r="BM33">
            <v>7153826.2489730306</v>
          </cell>
          <cell r="BN33">
            <v>8916407.8335402794</v>
          </cell>
          <cell r="BO33">
            <v>8491816.9843240716</v>
          </cell>
          <cell r="BP33">
            <v>8067226.1351078721</v>
          </cell>
          <cell r="BQ33">
            <v>7598927.9397560637</v>
          </cell>
          <cell r="BR33">
            <v>9607021.7228053398</v>
          </cell>
          <cell r="BS33">
            <v>9149544.4979098421</v>
          </cell>
          <cell r="BT33">
            <v>8692067.2730143555</v>
          </cell>
          <cell r="BU33">
            <v>8187497.3812501011</v>
          </cell>
          <cell r="BV33">
            <v>9918399.1935802624</v>
          </cell>
          <cell r="BW33">
            <v>9446094.4700764362</v>
          </cell>
          <cell r="BX33">
            <v>8973789.7465726193</v>
          </cell>
          <cell r="BY33">
            <v>8452866.0147463847</v>
          </cell>
          <cell r="BZ33">
            <v>10176069.772719301</v>
          </cell>
          <cell r="CA33">
            <v>9691495.0216374248</v>
          </cell>
          <cell r="CB33">
            <v>9206920.2705555595</v>
          </cell>
          <cell r="CC33">
            <v>8672463.4355493467</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cell r="AL34">
            <v>5485169.7786311358</v>
          </cell>
          <cell r="AM34">
            <v>5223971.2177439388</v>
          </cell>
          <cell r="AN34">
            <v>4962772.6568567408</v>
          </cell>
          <cell r="AO34">
            <v>4701574.0959695457</v>
          </cell>
          <cell r="AP34">
            <v>5494526.0760301733</v>
          </cell>
          <cell r="AQ34">
            <v>5232881.9771715933</v>
          </cell>
          <cell r="AR34">
            <v>4971237.8783130124</v>
          </cell>
          <cell r="AS34">
            <v>4709593.7794544352</v>
          </cell>
          <cell r="AT34">
            <v>5584415.8369675903</v>
          </cell>
          <cell r="AU34">
            <v>5318491.2733024666</v>
          </cell>
          <cell r="AV34">
            <v>5052566.709637342</v>
          </cell>
          <cell r="AW34">
            <v>4786642.1459722212</v>
          </cell>
          <cell r="AX34">
            <v>5698400.9514536383</v>
          </cell>
          <cell r="AY34">
            <v>5427048.5251939408</v>
          </cell>
          <cell r="AZ34">
            <v>5155696.0989342425</v>
          </cell>
          <cell r="BA34">
            <v>4884343.6726745479</v>
          </cell>
          <cell r="BB34">
            <v>5842141.4018655131</v>
          </cell>
          <cell r="BC34">
            <v>5563944.1922528697</v>
          </cell>
          <cell r="BD34">
            <v>5285746.9826402245</v>
          </cell>
          <cell r="BE34">
            <v>5007549.773027584</v>
          </cell>
          <cell r="BF34">
            <v>5945199.2850682419</v>
          </cell>
          <cell r="BG34">
            <v>5662094.5572078498</v>
          </cell>
          <cell r="BH34">
            <v>5378989.8293474559</v>
          </cell>
          <cell r="BI34">
            <v>5066742.3247266579</v>
          </cell>
          <cell r="BJ34">
            <v>6015475.4744210104</v>
          </cell>
          <cell r="BK34">
            <v>5729024.2613533437</v>
          </cell>
          <cell r="BL34">
            <v>5442573.0482856752</v>
          </cell>
          <cell r="BM34">
            <v>5126634.5715531809</v>
          </cell>
          <cell r="BN34">
            <v>6389750.4723513881</v>
          </cell>
          <cell r="BO34">
            <v>6085476.6403346555</v>
          </cell>
          <cell r="BP34">
            <v>5781202.8083179211</v>
          </cell>
          <cell r="BQ34">
            <v>5445607.0537479566</v>
          </cell>
          <cell r="BR34">
            <v>6884663.9518071292</v>
          </cell>
          <cell r="BS34">
            <v>6556822.8112448854</v>
          </cell>
          <cell r="BT34">
            <v>6228981.6706826389</v>
          </cell>
          <cell r="BU34">
            <v>5867392.5908171916</v>
          </cell>
          <cell r="BV34">
            <v>7107805.8692819448</v>
          </cell>
          <cell r="BW34">
            <v>6769338.9231256628</v>
          </cell>
          <cell r="BX34">
            <v>6430871.9769693771</v>
          </cell>
          <cell r="BY34">
            <v>6057563.2719800407</v>
          </cell>
          <cell r="BZ34">
            <v>7292459.9065918336</v>
          </cell>
          <cell r="CA34">
            <v>6945199.9110398423</v>
          </cell>
          <cell r="CB34">
            <v>6597939.9154878473</v>
          </cell>
          <cell r="CC34">
            <v>6214933.0053411201</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cell r="AL35">
            <v>41778131.323441848</v>
          </cell>
          <cell r="AM35">
            <v>39788696.498516038</v>
          </cell>
          <cell r="AN35">
            <v>37799261.67359025</v>
          </cell>
          <cell r="AO35">
            <v>35809826.848664455</v>
          </cell>
          <cell r="AP35">
            <v>41849394.135207668</v>
          </cell>
          <cell r="AQ35">
            <v>39856565.843054913</v>
          </cell>
          <cell r="AR35">
            <v>37863737.550902188</v>
          </cell>
          <cell r="AS35">
            <v>35870909.258749448</v>
          </cell>
          <cell r="AT35">
            <v>42534045.000839286</v>
          </cell>
          <cell r="AU35">
            <v>40508614.286513597</v>
          </cell>
          <cell r="AV35">
            <v>38483183.572187938</v>
          </cell>
          <cell r="AW35">
            <v>36457752.857862264</v>
          </cell>
          <cell r="AX35">
            <v>43402219.601462878</v>
          </cell>
          <cell r="AY35">
            <v>41335447.239488445</v>
          </cell>
          <cell r="AZ35">
            <v>39268674.877514042</v>
          </cell>
          <cell r="BA35">
            <v>37201902.515539631</v>
          </cell>
          <cell r="BB35">
            <v>44497027.539257765</v>
          </cell>
          <cell r="BC35">
            <v>42378121.465959765</v>
          </cell>
          <cell r="BD35">
            <v>40259215.392661795</v>
          </cell>
          <cell r="BE35">
            <v>38140309.319363818</v>
          </cell>
          <cell r="BF35">
            <v>45281974.214041285</v>
          </cell>
          <cell r="BG35">
            <v>43125689.727658354</v>
          </cell>
          <cell r="BH35">
            <v>40969405.241275452</v>
          </cell>
          <cell r="BI35">
            <v>38591153.012094632</v>
          </cell>
          <cell r="BJ35">
            <v>45817237.111304551</v>
          </cell>
          <cell r="BK35">
            <v>43635463.915528134</v>
          </cell>
          <cell r="BL35">
            <v>41453690.719751745</v>
          </cell>
          <cell r="BM35">
            <v>39047325.975586548</v>
          </cell>
          <cell r="BN35">
            <v>48667925.539497279</v>
          </cell>
          <cell r="BO35">
            <v>46350405.275711678</v>
          </cell>
          <cell r="BP35">
            <v>44032885.011926115</v>
          </cell>
          <cell r="BQ35">
            <v>41476799.408043034</v>
          </cell>
          <cell r="BR35">
            <v>52437464.34556929</v>
          </cell>
          <cell r="BS35">
            <v>49940442.233875498</v>
          </cell>
          <cell r="BT35">
            <v>47443420.122181743</v>
          </cell>
          <cell r="BU35">
            <v>44689354.765336737</v>
          </cell>
          <cell r="BV35">
            <v>54137038.416794114</v>
          </cell>
          <cell r="BW35">
            <v>51559084.206470571</v>
          </cell>
          <cell r="BX35">
            <v>48981129.996147059</v>
          </cell>
          <cell r="BY35">
            <v>46137801.397279032</v>
          </cell>
          <cell r="BZ35">
            <v>55543467.193199545</v>
          </cell>
          <cell r="CA35">
            <v>52898540.183999553</v>
          </cell>
          <cell r="CB35">
            <v>50253613.174799591</v>
          </cell>
          <cell r="CC35">
            <v>47336417.60279873</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cell r="AL36">
            <v>10534053.023039075</v>
          </cell>
          <cell r="AM36">
            <v>10032431.450513404</v>
          </cell>
          <cell r="AN36">
            <v>9530809.8779877368</v>
          </cell>
          <cell r="AO36">
            <v>9029188.3054620642</v>
          </cell>
          <cell r="AP36">
            <v>10552021.424543208</v>
          </cell>
          <cell r="AQ36">
            <v>10049544.213850673</v>
          </cell>
          <cell r="AR36">
            <v>9547067.0031581428</v>
          </cell>
          <cell r="AS36">
            <v>9044589.7924656067</v>
          </cell>
          <cell r="AT36">
            <v>10724651.178253286</v>
          </cell>
          <cell r="AU36">
            <v>10213953.503098367</v>
          </cell>
          <cell r="AV36">
            <v>9703255.8279434517</v>
          </cell>
          <cell r="AW36">
            <v>9192558.152788531</v>
          </cell>
          <cell r="AX36">
            <v>10943555.111639438</v>
          </cell>
          <cell r="AY36">
            <v>10422433.439656608</v>
          </cell>
          <cell r="AZ36">
            <v>9901311.7676737811</v>
          </cell>
          <cell r="BA36">
            <v>9380190.0956909489</v>
          </cell>
          <cell r="BB36">
            <v>11219602.99845108</v>
          </cell>
          <cell r="BC36">
            <v>10685336.189001029</v>
          </cell>
          <cell r="BD36">
            <v>10151069.379550982</v>
          </cell>
          <cell r="BE36">
            <v>9616802.5701009277</v>
          </cell>
          <cell r="BF36">
            <v>11417521.613537347</v>
          </cell>
          <cell r="BG36">
            <v>10873830.108130807</v>
          </cell>
          <cell r="BH36">
            <v>10330138.602724271</v>
          </cell>
          <cell r="BI36">
            <v>9730479.5396992378</v>
          </cell>
          <cell r="BJ36">
            <v>11552484.273723945</v>
          </cell>
          <cell r="BK36">
            <v>11002365.974975187</v>
          </cell>
          <cell r="BL36">
            <v>10452247.676226432</v>
          </cell>
          <cell r="BM36">
            <v>9845500.2462956682</v>
          </cell>
          <cell r="BN36">
            <v>12271264.700312736</v>
          </cell>
          <cell r="BO36">
            <v>11686918.762202607</v>
          </cell>
          <cell r="BP36">
            <v>11102572.824092481</v>
          </cell>
          <cell r="BQ36">
            <v>10458074.364497108</v>
          </cell>
          <cell r="BR36">
            <v>13221726.590246174</v>
          </cell>
          <cell r="BS36">
            <v>12592120.562139217</v>
          </cell>
          <cell r="BT36">
            <v>11962514.534032261</v>
          </cell>
          <cell r="BU36">
            <v>11268096.914600771</v>
          </cell>
          <cell r="BV36">
            <v>13650261.874513879</v>
          </cell>
          <cell r="BW36">
            <v>13000249.404298937</v>
          </cell>
          <cell r="BX36">
            <v>12350236.934083994</v>
          </cell>
          <cell r="BY36">
            <v>11633312.235118497</v>
          </cell>
          <cell r="BZ36">
            <v>14004882.697285572</v>
          </cell>
          <cell r="CA36">
            <v>13337983.521224359</v>
          </cell>
          <cell r="CB36">
            <v>12671084.345163146</v>
          </cell>
          <cell r="CC36">
            <v>11935534.624278679</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cell r="AL37">
            <v>87741114.735707521</v>
          </cell>
          <cell r="AM37">
            <v>83562966.414959565</v>
          </cell>
          <cell r="AN37">
            <v>79384818.094211608</v>
          </cell>
          <cell r="AO37">
            <v>75206669.773463592</v>
          </cell>
          <cell r="AP37">
            <v>87890778.647076041</v>
          </cell>
          <cell r="AQ37">
            <v>83705503.473405778</v>
          </cell>
          <cell r="AR37">
            <v>79520228.299735516</v>
          </cell>
          <cell r="AS37">
            <v>75334953.12606518</v>
          </cell>
          <cell r="AT37">
            <v>89328660.817779511</v>
          </cell>
          <cell r="AU37">
            <v>85074915.06455195</v>
          </cell>
          <cell r="AV37">
            <v>80821169.311324373</v>
          </cell>
          <cell r="AW37">
            <v>76567423.558096737</v>
          </cell>
          <cell r="AX37">
            <v>91151973.752822146</v>
          </cell>
          <cell r="AY37">
            <v>86811403.574116364</v>
          </cell>
          <cell r="AZ37">
            <v>82470833.395410568</v>
          </cell>
          <cell r="BA37">
            <v>78130263.216704711</v>
          </cell>
          <cell r="BB37">
            <v>93451254.880068853</v>
          </cell>
          <cell r="BC37">
            <v>89001195.123875141</v>
          </cell>
          <cell r="BD37">
            <v>84551135.367681399</v>
          </cell>
          <cell r="BE37">
            <v>80101075.611487612</v>
          </cell>
          <cell r="BF37">
            <v>95099775.148253947</v>
          </cell>
          <cell r="BG37">
            <v>90571214.426908568</v>
          </cell>
          <cell r="BH37">
            <v>86042653.705563158</v>
          </cell>
          <cell r="BI37">
            <v>81047923.326276824</v>
          </cell>
          <cell r="BJ37">
            <v>96223917.415866375</v>
          </cell>
          <cell r="BK37">
            <v>91641826.11034897</v>
          </cell>
          <cell r="BL37">
            <v>87059734.80483155</v>
          </cell>
          <cell r="BM37">
            <v>82005963.407562464</v>
          </cell>
          <cell r="BN37">
            <v>102210843.41112904</v>
          </cell>
          <cell r="BO37">
            <v>97343660.391551509</v>
          </cell>
          <cell r="BP37">
            <v>92476477.371973962</v>
          </cell>
          <cell r="BQ37">
            <v>87108266.943692863</v>
          </cell>
          <cell r="BR37">
            <v>110127510.01174085</v>
          </cell>
          <cell r="BS37">
            <v>104883342.86832467</v>
          </cell>
          <cell r="BT37">
            <v>99639175.724908456</v>
          </cell>
          <cell r="BU37">
            <v>93855174.458940163</v>
          </cell>
          <cell r="BV37">
            <v>113696901.91274954</v>
          </cell>
          <cell r="BW37">
            <v>108282763.72642818</v>
          </cell>
          <cell r="BX37">
            <v>102868625.5401068</v>
          </cell>
          <cell r="BY37">
            <v>96897156.426441133</v>
          </cell>
          <cell r="BZ37">
            <v>116650639.30427688</v>
          </cell>
          <cell r="CA37">
            <v>111095846.95645422</v>
          </cell>
          <cell r="CB37">
            <v>105541054.60863155</v>
          </cell>
          <cell r="CC37">
            <v>99414452.405966491</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cell r="AL38">
            <v>36164118.424123876</v>
          </cell>
          <cell r="AM38">
            <v>34442017.546784632</v>
          </cell>
          <cell r="AN38">
            <v>32719916.66944541</v>
          </cell>
          <cell r="AO38">
            <v>30997815.792106178</v>
          </cell>
          <cell r="AP38">
            <v>36225805.165064566</v>
          </cell>
          <cell r="AQ38">
            <v>34500766.823871002</v>
          </cell>
          <cell r="AR38">
            <v>32775728.482677463</v>
          </cell>
          <cell r="AS38">
            <v>31050690.14148391</v>
          </cell>
          <cell r="AT38">
            <v>36818454.81691695</v>
          </cell>
          <cell r="AU38">
            <v>35065195.063730411</v>
          </cell>
          <cell r="AV38">
            <v>33311935.310543902</v>
          </cell>
          <cell r="AW38">
            <v>31558675.557357378</v>
          </cell>
          <cell r="AX38">
            <v>37569966.865809172</v>
          </cell>
          <cell r="AY38">
            <v>35780920.82458014</v>
          </cell>
          <cell r="AZ38">
            <v>33991874.783351146</v>
          </cell>
          <cell r="BA38">
            <v>32202828.742122136</v>
          </cell>
          <cell r="BB38">
            <v>38517657.982186832</v>
          </cell>
          <cell r="BC38">
            <v>36683483.792558864</v>
          </cell>
          <cell r="BD38">
            <v>34849309.602930933</v>
          </cell>
          <cell r="BE38">
            <v>33015135.413302988</v>
          </cell>
          <cell r="BF38">
            <v>39197126.010177955</v>
          </cell>
          <cell r="BG38">
            <v>37330596.200169459</v>
          </cell>
          <cell r="BH38">
            <v>35464066.390161</v>
          </cell>
          <cell r="BI38">
            <v>33405396.159253061</v>
          </cell>
          <cell r="BJ38">
            <v>39660461.975465782</v>
          </cell>
          <cell r="BK38">
            <v>37771868.54806263</v>
          </cell>
          <cell r="BL38">
            <v>35883275.120659508</v>
          </cell>
          <cell r="BM38">
            <v>33800270.045446932</v>
          </cell>
          <cell r="BN38">
            <v>42128083.926033869</v>
          </cell>
          <cell r="BO38">
            <v>40121984.691460811</v>
          </cell>
          <cell r="BP38">
            <v>38115885.456887774</v>
          </cell>
          <cell r="BQ38">
            <v>35903278.536645785</v>
          </cell>
          <cell r="BR38">
            <v>45391084.05238533</v>
          </cell>
          <cell r="BS38">
            <v>43229603.859414585</v>
          </cell>
          <cell r="BT38">
            <v>41068123.666443855</v>
          </cell>
          <cell r="BU38">
            <v>38684140.885078162</v>
          </cell>
          <cell r="BV38">
            <v>46862274.745585568</v>
          </cell>
          <cell r="BW38">
            <v>44630737.852938615</v>
          </cell>
          <cell r="BX38">
            <v>42399200.960291684</v>
          </cell>
          <cell r="BY38">
            <v>39937949.848505706</v>
          </cell>
          <cell r="BZ38">
            <v>48079712.079755723</v>
          </cell>
          <cell r="CA38">
            <v>45790201.980719715</v>
          </cell>
          <cell r="CB38">
            <v>43500691.88168373</v>
          </cell>
          <cell r="CC38">
            <v>40975499.806542397</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cell r="AL39">
            <v>3027976.3956867936</v>
          </cell>
          <cell r="AM39">
            <v>2883787.0435112319</v>
          </cell>
          <cell r="AN39">
            <v>2739597.6913356693</v>
          </cell>
          <cell r="AO39">
            <v>2595408.3391601085</v>
          </cell>
          <cell r="AP39">
            <v>3033141.3493379424</v>
          </cell>
          <cell r="AQ39">
            <v>2888706.0469885166</v>
          </cell>
          <cell r="AR39">
            <v>2744270.7446390893</v>
          </cell>
          <cell r="AS39">
            <v>2599835.4422896644</v>
          </cell>
          <cell r="AT39">
            <v>3082763.1633049031</v>
          </cell>
          <cell r="AU39">
            <v>2935964.9174332409</v>
          </cell>
          <cell r="AV39">
            <v>2789166.6715615774</v>
          </cell>
          <cell r="AW39">
            <v>2642368.4256899161</v>
          </cell>
          <cell r="AX39">
            <v>3145686.3270450681</v>
          </cell>
          <cell r="AY39">
            <v>2995891.7400429216</v>
          </cell>
          <cell r="AZ39">
            <v>2846097.1530407742</v>
          </cell>
          <cell r="BA39">
            <v>2696302.566038629</v>
          </cell>
          <cell r="BB39">
            <v>3225035.3186930828</v>
          </cell>
          <cell r="BC39">
            <v>3071462.2082791263</v>
          </cell>
          <cell r="BD39">
            <v>2917889.0978651685</v>
          </cell>
          <cell r="BE39">
            <v>2764315.9874512129</v>
          </cell>
          <cell r="BF39">
            <v>3281926.326687586</v>
          </cell>
          <cell r="BG39">
            <v>3125644.1206548433</v>
          </cell>
          <cell r="BH39">
            <v>2969361.9146220996</v>
          </cell>
          <cell r="BI39">
            <v>2796992.0315079559</v>
          </cell>
          <cell r="BJ39">
            <v>3320720.8674451015</v>
          </cell>
          <cell r="BK39">
            <v>3162591.3023286676</v>
          </cell>
          <cell r="BL39">
            <v>3004461.7372122328</v>
          </cell>
          <cell r="BM39">
            <v>2830054.3280264451</v>
          </cell>
          <cell r="BN39">
            <v>3527331.7664630217</v>
          </cell>
          <cell r="BO39">
            <v>3359363.5871076393</v>
          </cell>
          <cell r="BP39">
            <v>3191395.4077522559</v>
          </cell>
          <cell r="BQ39">
            <v>3006136.5982092363</v>
          </cell>
          <cell r="BR39">
            <v>3800538.6851508128</v>
          </cell>
          <cell r="BS39">
            <v>3619560.652524583</v>
          </cell>
          <cell r="BT39">
            <v>3438582.6198983523</v>
          </cell>
          <cell r="BU39">
            <v>3238974.7238882636</v>
          </cell>
          <cell r="BV39">
            <v>3923719.6414877106</v>
          </cell>
          <cell r="BW39">
            <v>3736875.8490359141</v>
          </cell>
          <cell r="BX39">
            <v>3550032.056584117</v>
          </cell>
          <cell r="BY39">
            <v>3343954.5799277406</v>
          </cell>
          <cell r="BZ39">
            <v>4025654.1465090201</v>
          </cell>
          <cell r="CA39">
            <v>3833956.3300085897</v>
          </cell>
          <cell r="CB39">
            <v>3642258.5135081592</v>
          </cell>
          <cell r="CC39">
            <v>3430827.3399778022</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cell r="AL40">
            <v>50589814.261625864</v>
          </cell>
          <cell r="AM40">
            <v>48180775.487262733</v>
          </cell>
          <cell r="AN40">
            <v>45771736.71289961</v>
          </cell>
          <cell r="AO40">
            <v>43362697.938536458</v>
          </cell>
          <cell r="AP40">
            <v>50676107.551842302</v>
          </cell>
          <cell r="AQ40">
            <v>48262959.573183149</v>
          </cell>
          <cell r="AR40">
            <v>45849811.594524004</v>
          </cell>
          <cell r="AS40">
            <v>43436663.615864828</v>
          </cell>
          <cell r="AT40">
            <v>51505162.347477227</v>
          </cell>
          <cell r="AU40">
            <v>49052535.569025934</v>
          </cell>
          <cell r="AV40">
            <v>46599908.790574647</v>
          </cell>
          <cell r="AW40">
            <v>44147282.012123331</v>
          </cell>
          <cell r="AX40">
            <v>52556448.999151006</v>
          </cell>
          <cell r="AY40">
            <v>50053760.951572388</v>
          </cell>
          <cell r="AZ40">
            <v>47551072.903993785</v>
          </cell>
          <cell r="BA40">
            <v>45048384.856415145</v>
          </cell>
          <cell r="BB40">
            <v>53882169.620698281</v>
          </cell>
          <cell r="BC40">
            <v>51316352.019712649</v>
          </cell>
          <cell r="BD40">
            <v>48750534.418727033</v>
          </cell>
          <cell r="BE40">
            <v>46184716.817741379</v>
          </cell>
          <cell r="BF40">
            <v>54832674.232193373</v>
          </cell>
          <cell r="BG40">
            <v>52221594.506850831</v>
          </cell>
          <cell r="BH40">
            <v>49610514.781508304</v>
          </cell>
          <cell r="BI40">
            <v>46730650.729904652</v>
          </cell>
          <cell r="BJ40">
            <v>55480832.723152362</v>
          </cell>
          <cell r="BK40">
            <v>52838888.30776415</v>
          </cell>
          <cell r="BL40">
            <v>50196943.892375961</v>
          </cell>
          <cell r="BM40">
            <v>47283037.942141756</v>
          </cell>
          <cell r="BN40">
            <v>58932777.401662104</v>
          </cell>
          <cell r="BO40">
            <v>56126454.668249615</v>
          </cell>
          <cell r="BP40">
            <v>53320131.934837155</v>
          </cell>
          <cell r="BQ40">
            <v>50224926.57641308</v>
          </cell>
          <cell r="BR40">
            <v>63497372.849332869</v>
          </cell>
          <cell r="BS40">
            <v>60473688.427936055</v>
          </cell>
          <cell r="BT40">
            <v>57450004.006539278</v>
          </cell>
          <cell r="BU40">
            <v>54115061.76633928</v>
          </cell>
          <cell r="BV40">
            <v>65555414.553531706</v>
          </cell>
          <cell r="BW40">
            <v>62433728.146220662</v>
          </cell>
          <cell r="BX40">
            <v>59312041.738909654</v>
          </cell>
          <cell r="BY40">
            <v>55869009.196647689</v>
          </cell>
          <cell r="BZ40">
            <v>67258481.883655056</v>
          </cell>
          <cell r="CA40">
            <v>64055697.03205242</v>
          </cell>
          <cell r="CB40">
            <v>60852912.180449829</v>
          </cell>
          <cell r="CC40">
            <v>57320432.926894628</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cell r="AL41">
            <v>17095903.916906618</v>
          </cell>
          <cell r="AM41">
            <v>16281813.25419678</v>
          </cell>
          <cell r="AN41">
            <v>15467722.59148694</v>
          </cell>
          <cell r="AO41">
            <v>14653631.928777099</v>
          </cell>
          <cell r="AP41">
            <v>17125065.158546776</v>
          </cell>
          <cell r="AQ41">
            <v>16309585.865282644</v>
          </cell>
          <cell r="AR41">
            <v>15494106.572018512</v>
          </cell>
          <cell r="AS41">
            <v>14678627.278754376</v>
          </cell>
          <cell r="AT41">
            <v>17405229.087489609</v>
          </cell>
          <cell r="AU41">
            <v>16576408.654752009</v>
          </cell>
          <cell r="AV41">
            <v>15747588.222014409</v>
          </cell>
          <cell r="AW41">
            <v>14918767.789276805</v>
          </cell>
          <cell r="AX41">
            <v>17760492.214039065</v>
          </cell>
          <cell r="AY41">
            <v>16914754.489561014</v>
          </cell>
          <cell r="AZ41">
            <v>16069016.765082963</v>
          </cell>
          <cell r="BA41">
            <v>15223279.04060491</v>
          </cell>
          <cell r="BB41">
            <v>18208495.289310794</v>
          </cell>
          <cell r="BC41">
            <v>17341424.085057899</v>
          </cell>
          <cell r="BD41">
            <v>16474352.880805003</v>
          </cell>
          <cell r="BE41">
            <v>15607281.676552106</v>
          </cell>
          <cell r="BF41">
            <v>18529700.965747181</v>
          </cell>
          <cell r="BG41">
            <v>17647334.253092553</v>
          </cell>
          <cell r="BH41">
            <v>16764967.540437924</v>
          </cell>
          <cell r="BI41">
            <v>15791770.072952559</v>
          </cell>
          <cell r="BJ41">
            <v>18748734.291844353</v>
          </cell>
          <cell r="BK41">
            <v>17855937.420804147</v>
          </cell>
          <cell r="BL41">
            <v>16963140.549763937</v>
          </cell>
          <cell r="BM41">
            <v>15978439.244270246</v>
          </cell>
          <cell r="BN41">
            <v>19915255.960516378</v>
          </cell>
          <cell r="BO41">
            <v>18966910.438587029</v>
          </cell>
          <cell r="BP41">
            <v>18018564.916657675</v>
          </cell>
          <cell r="BQ41">
            <v>16972596.786846798</v>
          </cell>
          <cell r="BR41">
            <v>21457777.638681971</v>
          </cell>
          <cell r="BS41">
            <v>20435978.703506641</v>
          </cell>
          <cell r="BT41">
            <v>19414179.768331304</v>
          </cell>
          <cell r="BU41">
            <v>18287196.937122546</v>
          </cell>
          <cell r="BV41">
            <v>22153255.251033247</v>
          </cell>
          <cell r="BW41">
            <v>21098338.334317379</v>
          </cell>
          <cell r="BX41">
            <v>20043421.417601507</v>
          </cell>
          <cell r="BY41">
            <v>18879911.442631271</v>
          </cell>
          <cell r="BZ41">
            <v>22728775.755798105</v>
          </cell>
          <cell r="CA41">
            <v>21646453.100760102</v>
          </cell>
          <cell r="CB41">
            <v>20564130.445722096</v>
          </cell>
          <cell r="CC41">
            <v>19370393.588042933</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cell r="AL42">
            <v>14906347.482551768</v>
          </cell>
          <cell r="AM42">
            <v>14196521.41195406</v>
          </cell>
          <cell r="AN42">
            <v>13486695.341356359</v>
          </cell>
          <cell r="AO42">
            <v>12776869.270758657</v>
          </cell>
          <cell r="AP42">
            <v>14931773.900658913</v>
          </cell>
          <cell r="AQ42">
            <v>14220737.048246579</v>
          </cell>
          <cell r="AR42">
            <v>13509700.195834253</v>
          </cell>
          <cell r="AS42">
            <v>12798663.343421923</v>
          </cell>
          <cell r="AT42">
            <v>15176055.858325325</v>
          </cell>
          <cell r="AU42">
            <v>14453386.5317384</v>
          </cell>
          <cell r="AV42">
            <v>13730717.205151482</v>
          </cell>
          <cell r="AW42">
            <v>13008047.878564561</v>
          </cell>
          <cell r="AX42">
            <v>15485818.690277539</v>
          </cell>
          <cell r="AY42">
            <v>14748398.752645271</v>
          </cell>
          <cell r="AZ42">
            <v>14010978.815013008</v>
          </cell>
          <cell r="BA42">
            <v>13273558.877380744</v>
          </cell>
          <cell r="BB42">
            <v>15876443.809938397</v>
          </cell>
          <cell r="BC42">
            <v>15120422.676131802</v>
          </cell>
          <cell r="BD42">
            <v>14364401.542325214</v>
          </cell>
          <cell r="BE42">
            <v>13608380.408518622</v>
          </cell>
          <cell r="BF42">
            <v>16156511.096792642</v>
          </cell>
          <cell r="BG42">
            <v>15387153.425516795</v>
          </cell>
          <cell r="BH42">
            <v>14617795.754240958</v>
          </cell>
          <cell r="BI42">
            <v>13769240.469303377</v>
          </cell>
          <cell r="BJ42">
            <v>16347491.748352965</v>
          </cell>
          <cell r="BK42">
            <v>15569039.760336151</v>
          </cell>
          <cell r="BL42">
            <v>14790587.772319347</v>
          </cell>
          <cell r="BM42">
            <v>13932002.002444055</v>
          </cell>
          <cell r="BN42">
            <v>17364611.253917996</v>
          </cell>
          <cell r="BO42">
            <v>16537725.003731418</v>
          </cell>
          <cell r="BP42">
            <v>15710838.75354485</v>
          </cell>
          <cell r="BQ42">
            <v>14798832.902645281</v>
          </cell>
          <cell r="BR42">
            <v>18709574.599866986</v>
          </cell>
          <cell r="BS42">
            <v>17818642.476063792</v>
          </cell>
          <cell r="BT42">
            <v>16927710.352260605</v>
          </cell>
          <cell r="BU42">
            <v>15945065.750926919</v>
          </cell>
          <cell r="BV42">
            <v>19315978.976402543</v>
          </cell>
          <cell r="BW42">
            <v>18396170.453716703</v>
          </cell>
          <cell r="BX42">
            <v>17476361.931030869</v>
          </cell>
          <cell r="BY42">
            <v>16461868.396753943</v>
          </cell>
          <cell r="BZ42">
            <v>19817789.741662793</v>
          </cell>
          <cell r="CA42">
            <v>18874085.468250271</v>
          </cell>
          <cell r="CB42">
            <v>17930381.19483776</v>
          </cell>
          <cell r="CC42">
            <v>16889532.083273813</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cell r="AL43">
            <v>49369629.963207595</v>
          </cell>
          <cell r="AM43">
            <v>47018695.20305486</v>
          </cell>
          <cell r="AN43">
            <v>44667760.442902111</v>
          </cell>
          <cell r="AO43">
            <v>42316825.682749361</v>
          </cell>
          <cell r="AP43">
            <v>49453841.930942073</v>
          </cell>
          <cell r="AQ43">
            <v>47098897.077087693</v>
          </cell>
          <cell r="AR43">
            <v>44743952.223233305</v>
          </cell>
          <cell r="AS43">
            <v>42389007.369378909</v>
          </cell>
          <cell r="AT43">
            <v>50262900.613546602</v>
          </cell>
          <cell r="AU43">
            <v>47869429.155758671</v>
          </cell>
          <cell r="AV43">
            <v>45475957.697970733</v>
          </cell>
          <cell r="AW43">
            <v>43082486.240182795</v>
          </cell>
          <cell r="AX43">
            <v>51288831.104415461</v>
          </cell>
          <cell r="AY43">
            <v>48846505.813729011</v>
          </cell>
          <cell r="AZ43">
            <v>46404180.523042552</v>
          </cell>
          <cell r="BA43">
            <v>43961855.232356101</v>
          </cell>
          <cell r="BB43">
            <v>52582576.445758387</v>
          </cell>
          <cell r="BC43">
            <v>50078644.234055609</v>
          </cell>
          <cell r="BD43">
            <v>47574712.022352822</v>
          </cell>
          <cell r="BE43">
            <v>45070779.810650043</v>
          </cell>
          <cell r="BF43">
            <v>53510155.675544769</v>
          </cell>
          <cell r="BG43">
            <v>50962053.024328351</v>
          </cell>
          <cell r="BH43">
            <v>48413950.373111926</v>
          </cell>
          <cell r="BI43">
            <v>45603546.250322692</v>
          </cell>
          <cell r="BJ43">
            <v>54142681.122083694</v>
          </cell>
          <cell r="BK43">
            <v>51564458.211508282</v>
          </cell>
          <cell r="BL43">
            <v>48986235.300932862</v>
          </cell>
          <cell r="BM43">
            <v>46142610.341831714</v>
          </cell>
          <cell r="BN43">
            <v>57511367.762247145</v>
          </cell>
          <cell r="BO43">
            <v>54772731.202140138</v>
          </cell>
          <cell r="BP43">
            <v>52034094.64203313</v>
          </cell>
          <cell r="BQ43">
            <v>49013543.065874368</v>
          </cell>
          <cell r="BR43">
            <v>61965868.959223963</v>
          </cell>
          <cell r="BS43">
            <v>59015113.294499017</v>
          </cell>
          <cell r="BT43">
            <v>56064357.629774064</v>
          </cell>
          <cell r="BU43">
            <v>52809851.426294439</v>
          </cell>
          <cell r="BV43">
            <v>63974272.406994998</v>
          </cell>
          <cell r="BW43">
            <v>60927878.482852384</v>
          </cell>
          <cell r="BX43">
            <v>57881484.558709763</v>
          </cell>
          <cell r="BY43">
            <v>54521495.10147053</v>
          </cell>
          <cell r="BZ43">
            <v>65636263.167739794</v>
          </cell>
          <cell r="CA43">
            <v>62510726.826418854</v>
          </cell>
          <cell r="CB43">
            <v>59385190.485097915</v>
          </cell>
          <cell r="CC43">
            <v>55937911.696944445</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cell r="AL44">
            <v>5054428.5227874462</v>
          </cell>
          <cell r="AM44">
            <v>4813741.4502737578</v>
          </cell>
          <cell r="AN44">
            <v>4573054.3777600694</v>
          </cell>
          <cell r="AO44">
            <v>4332367.305246382</v>
          </cell>
          <cell r="AP44">
            <v>5063050.0857198481</v>
          </cell>
          <cell r="AQ44">
            <v>4821952.4625903312</v>
          </cell>
          <cell r="AR44">
            <v>4580854.8394608144</v>
          </cell>
          <cell r="AS44">
            <v>4339757.2163312975</v>
          </cell>
          <cell r="AT44">
            <v>5145880.9533000328</v>
          </cell>
          <cell r="AU44">
            <v>4900839.0031428877</v>
          </cell>
          <cell r="AV44">
            <v>4655797.0529857436</v>
          </cell>
          <cell r="AW44">
            <v>4410755.1028285986</v>
          </cell>
          <cell r="AX44">
            <v>5250915.0064073643</v>
          </cell>
          <cell r="AY44">
            <v>5000871.43467368</v>
          </cell>
          <cell r="AZ44">
            <v>4750827.8629399966</v>
          </cell>
          <cell r="BA44">
            <v>4500784.2912063114</v>
          </cell>
          <cell r="BB44">
            <v>5383367.7584207039</v>
          </cell>
          <cell r="BC44">
            <v>5127016.9127816223</v>
          </cell>
          <cell r="BD44">
            <v>4870666.0671425425</v>
          </cell>
          <cell r="BE44">
            <v>4614315.2215034598</v>
          </cell>
          <cell r="BF44">
            <v>5478332.6775353802</v>
          </cell>
          <cell r="BG44">
            <v>5217459.6928908378</v>
          </cell>
          <cell r="BH44">
            <v>4956586.7082462972</v>
          </cell>
          <cell r="BI44">
            <v>4668859.4806091525</v>
          </cell>
          <cell r="BJ44">
            <v>5543090.1946720853</v>
          </cell>
          <cell r="BK44">
            <v>5279133.5187353194</v>
          </cell>
          <cell r="BL44">
            <v>5015176.8427985543</v>
          </cell>
          <cell r="BM44">
            <v>4724048.488948171</v>
          </cell>
          <cell r="BN44">
            <v>5887973.9997778609</v>
          </cell>
          <cell r="BO44">
            <v>5607594.2855027253</v>
          </cell>
          <cell r="BP44">
            <v>5327214.5712275896</v>
          </cell>
          <cell r="BQ44">
            <v>5017972.5928602163</v>
          </cell>
          <cell r="BR44">
            <v>6344022.7471873434</v>
          </cell>
          <cell r="BS44">
            <v>6041926.4258927079</v>
          </cell>
          <cell r="BT44">
            <v>5739830.1045980733</v>
          </cell>
          <cell r="BU44">
            <v>5406636.013519912</v>
          </cell>
          <cell r="BV44">
            <v>6549641.7011726946</v>
          </cell>
          <cell r="BW44">
            <v>6237754.0011168513</v>
          </cell>
          <cell r="BX44">
            <v>5925866.30106101</v>
          </cell>
          <cell r="BY44">
            <v>5581872.9075194448</v>
          </cell>
          <cell r="BZ44">
            <v>6719795.1641817968</v>
          </cell>
          <cell r="CA44">
            <v>6399804.918268377</v>
          </cell>
          <cell r="CB44">
            <v>6079814.6723549599</v>
          </cell>
          <cell r="CC44">
            <v>5726884.6575699961</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cell r="AL45">
            <v>20244802.789198816</v>
          </cell>
          <cell r="AM45">
            <v>19280764.561141726</v>
          </cell>
          <cell r="AN45">
            <v>18316726.333084635</v>
          </cell>
          <cell r="AO45">
            <v>17352688.105027549</v>
          </cell>
          <cell r="AP45">
            <v>20279335.247322269</v>
          </cell>
          <cell r="AQ45">
            <v>19313652.616497394</v>
          </cell>
          <cell r="AR45">
            <v>18347969.985672522</v>
          </cell>
          <cell r="AS45">
            <v>17382287.354847651</v>
          </cell>
          <cell r="AT45">
            <v>20611102.641293507</v>
          </cell>
          <cell r="AU45">
            <v>19629621.563136667</v>
          </cell>
          <cell r="AV45">
            <v>18648140.484979831</v>
          </cell>
          <cell r="AW45">
            <v>17666659.406822998</v>
          </cell>
          <cell r="AX45">
            <v>21031801.773098718</v>
          </cell>
          <cell r="AY45">
            <v>20030287.402951151</v>
          </cell>
          <cell r="AZ45">
            <v>19028773.032803591</v>
          </cell>
          <cell r="BA45">
            <v>18027258.662656035</v>
          </cell>
          <cell r="BB45">
            <v>21562322.648269374</v>
          </cell>
          <cell r="BC45">
            <v>20535545.379304156</v>
          </cell>
          <cell r="BD45">
            <v>19508768.110338945</v>
          </cell>
          <cell r="BE45">
            <v>18481990.841373738</v>
          </cell>
          <cell r="BF45">
            <v>21942691.279599544</v>
          </cell>
          <cell r="BG45">
            <v>20897801.218666222</v>
          </cell>
          <cell r="BH45">
            <v>19852911.157732908</v>
          </cell>
          <cell r="BI45">
            <v>18700460.202232111</v>
          </cell>
          <cell r="BJ45">
            <v>22202068.409504581</v>
          </cell>
          <cell r="BK45">
            <v>21144827.05667102</v>
          </cell>
          <cell r="BL45">
            <v>20087585.703837465</v>
          </cell>
          <cell r="BM45">
            <v>18921512.015492041</v>
          </cell>
          <cell r="BN45">
            <v>23583451.999771357</v>
          </cell>
          <cell r="BO45">
            <v>22460430.475972708</v>
          </cell>
          <cell r="BP45">
            <v>21337408.952174071</v>
          </cell>
          <cell r="BQ45">
            <v>20098783.687623579</v>
          </cell>
          <cell r="BR45">
            <v>25410091.136508908</v>
          </cell>
          <cell r="BS45">
            <v>24200086.796675138</v>
          </cell>
          <cell r="BT45">
            <v>22990082.456841379</v>
          </cell>
          <cell r="BU45">
            <v>21655520.372524139</v>
          </cell>
          <cell r="BV45">
            <v>26233668.946421053</v>
          </cell>
          <cell r="BW45">
            <v>24984446.615639087</v>
          </cell>
          <cell r="BX45">
            <v>23735224.284857132</v>
          </cell>
          <cell r="BY45">
            <v>22357407.112917848</v>
          </cell>
          <cell r="BZ45">
            <v>26915194.718719203</v>
          </cell>
          <cell r="CA45">
            <v>25633518.779732563</v>
          </cell>
          <cell r="CB45">
            <v>24351842.840745933</v>
          </cell>
          <cell r="CC45">
            <v>22938231.288916081</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cell r="AL46">
            <v>3607107.6057988224</v>
          </cell>
          <cell r="AM46">
            <v>3435340.5769512602</v>
          </cell>
          <cell r="AN46">
            <v>3263573.5481036967</v>
          </cell>
          <cell r="AO46">
            <v>3091806.5192561327</v>
          </cell>
          <cell r="AP46">
            <v>3613260.4092437881</v>
          </cell>
          <cell r="AQ46">
            <v>3441200.3897559894</v>
          </cell>
          <cell r="AR46">
            <v>3269140.3702681893</v>
          </cell>
          <cell r="AS46">
            <v>3097080.3507803893</v>
          </cell>
          <cell r="AT46">
            <v>3672372.8986372729</v>
          </cell>
          <cell r="AU46">
            <v>3497497.9987021652</v>
          </cell>
          <cell r="AV46">
            <v>3322623.0987670566</v>
          </cell>
          <cell r="AW46">
            <v>3147748.1988319475</v>
          </cell>
          <cell r="AX46">
            <v>3747330.7559149526</v>
          </cell>
          <cell r="AY46">
            <v>3568886.4342047172</v>
          </cell>
          <cell r="AZ46">
            <v>3390442.1124944808</v>
          </cell>
          <cell r="BA46">
            <v>3211997.7907842444</v>
          </cell>
          <cell r="BB46">
            <v>3841856.0473583499</v>
          </cell>
          <cell r="BC46">
            <v>3658910.5212936667</v>
          </cell>
          <cell r="BD46">
            <v>3475964.995228983</v>
          </cell>
          <cell r="BE46">
            <v>3293019.4691642993</v>
          </cell>
          <cell r="BF46">
            <v>3909628.037896601</v>
          </cell>
          <cell r="BG46">
            <v>3723455.2741872394</v>
          </cell>
          <cell r="BH46">
            <v>3537282.5104778768</v>
          </cell>
          <cell r="BI46">
            <v>3331945.1382059697</v>
          </cell>
          <cell r="BJ46">
            <v>3955842.4282165649</v>
          </cell>
          <cell r="BK46">
            <v>3767468.9792538718</v>
          </cell>
          <cell r="BL46">
            <v>3579095.5302911773</v>
          </cell>
          <cell r="BM46">
            <v>3371330.9344119434</v>
          </cell>
          <cell r="BN46">
            <v>4201969.7581224618</v>
          </cell>
          <cell r="BO46">
            <v>4001875.9601166314</v>
          </cell>
          <cell r="BP46">
            <v>3801782.1621107985</v>
          </cell>
          <cell r="BQ46">
            <v>3581090.7254484277</v>
          </cell>
          <cell r="BR46">
            <v>4527430.2722002361</v>
          </cell>
          <cell r="BS46">
            <v>4311838.3544764165</v>
          </cell>
          <cell r="BT46">
            <v>4096246.4367525945</v>
          </cell>
          <cell r="BU46">
            <v>3858461.5052382303</v>
          </cell>
          <cell r="BV46">
            <v>4674170.8363358481</v>
          </cell>
          <cell r="BW46">
            <v>4451591.2727008089</v>
          </cell>
          <cell r="BX46">
            <v>4229011.709065767</v>
          </cell>
          <cell r="BY46">
            <v>3983519.8239606172</v>
          </cell>
          <cell r="BZ46">
            <v>4795601.3497571079</v>
          </cell>
          <cell r="CA46">
            <v>4567239.3807210568</v>
          </cell>
          <cell r="CB46">
            <v>4338877.411685002</v>
          </cell>
          <cell r="CC46">
            <v>4087007.8808555384</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cell r="AL47">
            <v>26954964.646551251</v>
          </cell>
          <cell r="AM47">
            <v>25671394.901477389</v>
          </cell>
          <cell r="AN47">
            <v>24387825.156403512</v>
          </cell>
          <cell r="AO47">
            <v>23104255.411329646</v>
          </cell>
          <cell r="AP47">
            <v>27000942.925399825</v>
          </cell>
          <cell r="AQ47">
            <v>25715183.738476031</v>
          </cell>
          <cell r="AR47">
            <v>24429424.551552221</v>
          </cell>
          <cell r="AS47">
            <v>23143665.364628423</v>
          </cell>
          <cell r="AT47">
            <v>27442674.98218945</v>
          </cell>
          <cell r="AU47">
            <v>26135880.935418531</v>
          </cell>
          <cell r="AV47">
            <v>24829086.888647597</v>
          </cell>
          <cell r="AW47">
            <v>23522292.841876674</v>
          </cell>
          <cell r="AX47">
            <v>28002815.297840953</v>
          </cell>
          <cell r="AY47">
            <v>26669347.902705677</v>
          </cell>
          <cell r="AZ47">
            <v>25335880.507570386</v>
          </cell>
          <cell r="BA47">
            <v>24002413.112435106</v>
          </cell>
          <cell r="BB47">
            <v>28709177.892892361</v>
          </cell>
          <cell r="BC47">
            <v>27342074.183707017</v>
          </cell>
          <cell r="BD47">
            <v>25974970.474521659</v>
          </cell>
          <cell r="BE47">
            <v>24607866.765336312</v>
          </cell>
          <cell r="BF47">
            <v>29215620.119913314</v>
          </cell>
          <cell r="BG47">
            <v>27824400.114203162</v>
          </cell>
          <cell r="BH47">
            <v>26433180.108492997</v>
          </cell>
          <cell r="BI47">
            <v>24898748.032968812</v>
          </cell>
          <cell r="BJ47">
            <v>29560968.081042595</v>
          </cell>
          <cell r="BK47">
            <v>28153302.934326287</v>
          </cell>
          <cell r="BL47">
            <v>26745637.787609965</v>
          </cell>
          <cell r="BM47">
            <v>25193067.709654249</v>
          </cell>
          <cell r="BN47">
            <v>31400212.761599965</v>
          </cell>
          <cell r="BO47">
            <v>29904964.534857117</v>
          </cell>
          <cell r="BP47">
            <v>28409716.308114253</v>
          </cell>
          <cell r="BQ47">
            <v>26760547.355275821</v>
          </cell>
          <cell r="BR47">
            <v>33832293.422767825</v>
          </cell>
          <cell r="BS47">
            <v>32221231.831207458</v>
          </cell>
          <cell r="BT47">
            <v>30610170.239647076</v>
          </cell>
          <cell r="BU47">
            <v>28833266.10400435</v>
          </cell>
          <cell r="BV47">
            <v>34928846.991652682</v>
          </cell>
          <cell r="BW47">
            <v>33265568.563478749</v>
          </cell>
          <cell r="BX47">
            <v>31602290.135304801</v>
          </cell>
          <cell r="BY47">
            <v>29767793.96630042</v>
          </cell>
          <cell r="BZ47">
            <v>35836265.220878966</v>
          </cell>
          <cell r="CA47">
            <v>34129776.400837116</v>
          </cell>
          <cell r="CB47">
            <v>32423287.580795251</v>
          </cell>
          <cell r="CC47">
            <v>30541132.945835833</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cell r="AL48">
            <v>111373121.4348716</v>
          </cell>
          <cell r="AM48">
            <v>106069639.46178249</v>
          </cell>
          <cell r="AN48">
            <v>100766157.48869336</v>
          </cell>
          <cell r="AO48">
            <v>95462675.515604213</v>
          </cell>
          <cell r="AP48">
            <v>111563095.50832021</v>
          </cell>
          <cell r="AQ48">
            <v>106250567.15078117</v>
          </cell>
          <cell r="AR48">
            <v>100938038.7932421</v>
          </cell>
          <cell r="AS48">
            <v>95625510.435703024</v>
          </cell>
          <cell r="AT48">
            <v>113388253.82878572</v>
          </cell>
          <cell r="AU48">
            <v>107988813.17027213</v>
          </cell>
          <cell r="AV48">
            <v>102589372.51175851</v>
          </cell>
          <cell r="AW48">
            <v>97189931.853244886</v>
          </cell>
          <cell r="AX48">
            <v>115702654.02235466</v>
          </cell>
          <cell r="AY48">
            <v>110193003.83081397</v>
          </cell>
          <cell r="AZ48">
            <v>104683353.63927326</v>
          </cell>
          <cell r="BA48">
            <v>99173703.447732553</v>
          </cell>
          <cell r="BB48">
            <v>118621218.67666879</v>
          </cell>
          <cell r="BC48">
            <v>112972589.21587504</v>
          </cell>
          <cell r="BD48">
            <v>107323959.75508128</v>
          </cell>
          <cell r="BE48">
            <v>101675330.29428752</v>
          </cell>
          <cell r="BF48">
            <v>120713747.91532123</v>
          </cell>
          <cell r="BG48">
            <v>114965474.20506784</v>
          </cell>
          <cell r="BH48">
            <v>109217200.49481444</v>
          </cell>
          <cell r="BI48">
            <v>102877199.97462147</v>
          </cell>
          <cell r="BJ48">
            <v>122140664.28922409</v>
          </cell>
          <cell r="BK48">
            <v>116324442.18021342</v>
          </cell>
          <cell r="BL48">
            <v>110508220.07120274</v>
          </cell>
          <cell r="BM48">
            <v>104093276.54982683</v>
          </cell>
          <cell r="BN48">
            <v>129740096.29895467</v>
          </cell>
          <cell r="BO48">
            <v>123561996.47519493</v>
          </cell>
          <cell r="BP48">
            <v>117383896.65143517</v>
          </cell>
          <cell r="BQ48">
            <v>110569823.75393666</v>
          </cell>
          <cell r="BR48">
            <v>139789021.17670652</v>
          </cell>
          <cell r="BS48">
            <v>133132401.1206729</v>
          </cell>
          <cell r="BT48">
            <v>126475781.06463923</v>
          </cell>
          <cell r="BU48">
            <v>119133929.10259691</v>
          </cell>
          <cell r="BV48">
            <v>144319785.5605092</v>
          </cell>
          <cell r="BW48">
            <v>137447414.8195326</v>
          </cell>
          <cell r="BX48">
            <v>130575044.07855594</v>
          </cell>
          <cell r="BY48">
            <v>122995232.07429597</v>
          </cell>
          <cell r="BZ48">
            <v>148069076.34834802</v>
          </cell>
          <cell r="CA48">
            <v>141018167.95080766</v>
          </cell>
          <cell r="CB48">
            <v>133967259.55326724</v>
          </cell>
          <cell r="CC48">
            <v>126190531.24116528</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cell r="AL49">
            <v>12328413.176421734</v>
          </cell>
          <cell r="AM49">
            <v>11741345.882306414</v>
          </cell>
          <cell r="AN49">
            <v>11154278.588191094</v>
          </cell>
          <cell r="AO49">
            <v>10567211.29407577</v>
          </cell>
          <cell r="AP49">
            <v>12349442.297632564</v>
          </cell>
          <cell r="AQ49">
            <v>11761373.616792919</v>
          </cell>
          <cell r="AR49">
            <v>11173304.935953273</v>
          </cell>
          <cell r="AS49">
            <v>10585236.255113624</v>
          </cell>
          <cell r="AT49">
            <v>12551477.632524753</v>
          </cell>
          <cell r="AU49">
            <v>11953788.221452147</v>
          </cell>
          <cell r="AV49">
            <v>11356098.810379539</v>
          </cell>
          <cell r="AW49">
            <v>10758409.399306929</v>
          </cell>
          <cell r="AX49">
            <v>12807669.445004335</v>
          </cell>
          <cell r="AY49">
            <v>12197780.423813654</v>
          </cell>
          <cell r="AZ49">
            <v>11587891.40262297</v>
          </cell>
          <cell r="BA49">
            <v>10978002.381432284</v>
          </cell>
          <cell r="BB49">
            <v>13130739.055309961</v>
          </cell>
          <cell r="BC49">
            <v>12505465.766961869</v>
          </cell>
          <cell r="BD49">
            <v>11880192.478613773</v>
          </cell>
          <cell r="BE49">
            <v>11254919.190265676</v>
          </cell>
          <cell r="BF49">
            <v>13362370.931165539</v>
          </cell>
          <cell r="BG49">
            <v>12726067.553490991</v>
          </cell>
          <cell r="BH49">
            <v>12089764.175816439</v>
          </cell>
          <cell r="BI49">
            <v>11387959.782218875</v>
          </cell>
          <cell r="BJ49">
            <v>13520322.997149099</v>
          </cell>
          <cell r="BK49">
            <v>12876498.092522953</v>
          </cell>
          <cell r="BL49">
            <v>12232673.187896803</v>
          </cell>
          <cell r="BM49">
            <v>11522573.001998898</v>
          </cell>
          <cell r="BN49">
            <v>14361539.769338343</v>
          </cell>
          <cell r="BO49">
            <v>13677656.923179377</v>
          </cell>
          <cell r="BP49">
            <v>12993774.077020407</v>
          </cell>
          <cell r="BQ49">
            <v>12239492.388473637</v>
          </cell>
          <cell r="BR49">
            <v>15473902.395757094</v>
          </cell>
          <cell r="BS49">
            <v>14737049.900721043</v>
          </cell>
          <cell r="BT49">
            <v>14000197.405684991</v>
          </cell>
          <cell r="BU49">
            <v>13187493.377082262</v>
          </cell>
          <cell r="BV49">
            <v>15975433.95569635</v>
          </cell>
          <cell r="BW49">
            <v>15214699.005425096</v>
          </cell>
          <cell r="BX49">
            <v>14453964.055153841</v>
          </cell>
          <cell r="BY49">
            <v>13614919.113392334</v>
          </cell>
          <cell r="BZ49">
            <v>16390460.53801279</v>
          </cell>
          <cell r="CA49">
            <v>15609962.417155039</v>
          </cell>
          <cell r="CB49">
            <v>14829464.296297286</v>
          </cell>
          <cell r="CC49">
            <v>13968621.76483932</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cell r="AL50">
            <v>2919547.3772306968</v>
          </cell>
          <cell r="AM50">
            <v>2780521.3116482836</v>
          </cell>
          <cell r="AN50">
            <v>2641495.2460658685</v>
          </cell>
          <cell r="AO50">
            <v>2502469.1804834539</v>
          </cell>
          <cell r="AP50">
            <v>2924527.3786954405</v>
          </cell>
          <cell r="AQ50">
            <v>2785264.1701861345</v>
          </cell>
          <cell r="AR50">
            <v>2646000.9616768272</v>
          </cell>
          <cell r="AS50">
            <v>2506737.7531675198</v>
          </cell>
          <cell r="AT50">
            <v>2972372.2816567165</v>
          </cell>
          <cell r="AU50">
            <v>2830830.744434969</v>
          </cell>
          <cell r="AV50">
            <v>2689289.2072132197</v>
          </cell>
          <cell r="AW50">
            <v>2547747.6699914709</v>
          </cell>
          <cell r="AX50">
            <v>3033042.2254271959</v>
          </cell>
          <cell r="AY50">
            <v>2888611.643263997</v>
          </cell>
          <cell r="AZ50">
            <v>2744181.0611007963</v>
          </cell>
          <cell r="BA50">
            <v>2599750.4789375961</v>
          </cell>
          <cell r="BB50">
            <v>3109549.8034855505</v>
          </cell>
          <cell r="BC50">
            <v>2961476.0033195727</v>
          </cell>
          <cell r="BD50">
            <v>2813402.203153593</v>
          </cell>
          <cell r="BE50">
            <v>2665328.4029876143</v>
          </cell>
          <cell r="BF50">
            <v>3164403.5973972064</v>
          </cell>
          <cell r="BG50">
            <v>3013717.711806864</v>
          </cell>
          <cell r="BH50">
            <v>2863031.8262165198</v>
          </cell>
          <cell r="BI50">
            <v>2696834.3482981622</v>
          </cell>
          <cell r="BJ50">
            <v>3201808.9417323903</v>
          </cell>
          <cell r="BK50">
            <v>3049341.849268944</v>
          </cell>
          <cell r="BL50">
            <v>2896874.7568054958</v>
          </cell>
          <cell r="BM50">
            <v>2728712.7147290488</v>
          </cell>
          <cell r="BN50">
            <v>3401021.2966220421</v>
          </cell>
          <cell r="BO50">
            <v>3239067.9015448028</v>
          </cell>
          <cell r="BP50">
            <v>3077114.5064675617</v>
          </cell>
          <cell r="BQ50">
            <v>2898489.6425879574</v>
          </cell>
          <cell r="BR50">
            <v>3664444.9296571016</v>
          </cell>
          <cell r="BS50">
            <v>3489947.5520543833</v>
          </cell>
          <cell r="BT50">
            <v>3315450.1744516632</v>
          </cell>
          <cell r="BU50">
            <v>3122990.0515455152</v>
          </cell>
          <cell r="BV50">
            <v>3783214.8905162546</v>
          </cell>
          <cell r="BW50">
            <v>3603061.8004916715</v>
          </cell>
          <cell r="BX50">
            <v>3422908.7104670871</v>
          </cell>
          <cell r="BY50">
            <v>3224210.6765803392</v>
          </cell>
          <cell r="BZ50">
            <v>3881499.2157204384</v>
          </cell>
          <cell r="CA50">
            <v>3696665.9197337516</v>
          </cell>
          <cell r="CB50">
            <v>3511832.6237470633</v>
          </cell>
          <cell r="CC50">
            <v>3307972.6038920023</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cell r="AL51">
            <v>32554404.874764785</v>
          </cell>
          <cell r="AM51">
            <v>31004195.118823607</v>
          </cell>
          <cell r="AN51">
            <v>29453985.362882432</v>
          </cell>
          <cell r="AO51">
            <v>27903775.606941238</v>
          </cell>
          <cell r="AP51">
            <v>32609934.367186986</v>
          </cell>
          <cell r="AQ51">
            <v>31057080.349701893</v>
          </cell>
          <cell r="AR51">
            <v>29504226.332216803</v>
          </cell>
          <cell r="AS51">
            <v>27951372.314731695</v>
          </cell>
          <cell r="AT51">
            <v>33143428.824013587</v>
          </cell>
          <cell r="AU51">
            <v>31565170.30858437</v>
          </cell>
          <cell r="AV51">
            <v>29986911.793155156</v>
          </cell>
          <cell r="AW51">
            <v>28408653.277725924</v>
          </cell>
          <cell r="AX51">
            <v>33819928.862559572</v>
          </cell>
          <cell r="AY51">
            <v>32209456.059580546</v>
          </cell>
          <cell r="AZ51">
            <v>30598983.256601524</v>
          </cell>
          <cell r="BA51">
            <v>28988510.453622483</v>
          </cell>
          <cell r="BB51">
            <v>34673026.39799393</v>
          </cell>
          <cell r="BC51">
            <v>33021929.902851358</v>
          </cell>
          <cell r="BD51">
            <v>31370833.407708798</v>
          </cell>
          <cell r="BE51">
            <v>29719736.912566215</v>
          </cell>
          <cell r="BF51">
            <v>35284673.473785102</v>
          </cell>
          <cell r="BG51">
            <v>33604450.92741438</v>
          </cell>
          <cell r="BH51">
            <v>31924228.381043673</v>
          </cell>
          <cell r="BI51">
            <v>30071043.867747281</v>
          </cell>
          <cell r="BJ51">
            <v>35701761.661311835</v>
          </cell>
          <cell r="BK51">
            <v>34001677.772677936</v>
          </cell>
          <cell r="BL51">
            <v>32301593.884044047</v>
          </cell>
          <cell r="BM51">
            <v>30426503.503590412</v>
          </cell>
          <cell r="BN51">
            <v>37923078.468057595</v>
          </cell>
          <cell r="BO51">
            <v>36117217.58862628</v>
          </cell>
          <cell r="BP51">
            <v>34311356.709194973</v>
          </cell>
          <cell r="BQ51">
            <v>32319600.66345058</v>
          </cell>
          <cell r="BR51">
            <v>40860382.952405125</v>
          </cell>
          <cell r="BS51">
            <v>38914650.430862024</v>
          </cell>
          <cell r="BT51">
            <v>36968917.909318931</v>
          </cell>
          <cell r="BU51">
            <v>34822891.846444488</v>
          </cell>
          <cell r="BV51">
            <v>42184727.069210082</v>
          </cell>
          <cell r="BW51">
            <v>40175930.54210484</v>
          </cell>
          <cell r="BX51">
            <v>38167134.014999613</v>
          </cell>
          <cell r="BY51">
            <v>35951552.143160075</v>
          </cell>
          <cell r="BZ51">
            <v>43280646.162865959</v>
          </cell>
          <cell r="CA51">
            <v>41219663.012253292</v>
          </cell>
          <cell r="CB51">
            <v>39158679.861640647</v>
          </cell>
          <cell r="CC51">
            <v>36885539.279680185</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cell r="AL52">
            <v>25582614.759798519</v>
          </cell>
          <cell r="AM52">
            <v>24364395.009331927</v>
          </cell>
          <cell r="AN52">
            <v>23146175.258865334</v>
          </cell>
          <cell r="AO52">
            <v>21927955.508398734</v>
          </cell>
          <cell r="AP52">
            <v>25626252.160571449</v>
          </cell>
          <cell r="AQ52">
            <v>24405954.438639477</v>
          </cell>
          <cell r="AR52">
            <v>23185656.716707509</v>
          </cell>
          <cell r="AS52">
            <v>21965358.99477553</v>
          </cell>
          <cell r="AT52">
            <v>26045494.447997276</v>
          </cell>
          <cell r="AU52">
            <v>24805232.807616454</v>
          </cell>
          <cell r="AV52">
            <v>23564971.167235639</v>
          </cell>
          <cell r="AW52">
            <v>22324709.526854809</v>
          </cell>
          <cell r="AX52">
            <v>26577116.51074696</v>
          </cell>
          <cell r="AY52">
            <v>25311539.534044724</v>
          </cell>
          <cell r="AZ52">
            <v>24045962.557342496</v>
          </cell>
          <cell r="BA52">
            <v>22780385.580640253</v>
          </cell>
          <cell r="BB52">
            <v>27247516.282621406</v>
          </cell>
          <cell r="BC52">
            <v>25950015.507258482</v>
          </cell>
          <cell r="BD52">
            <v>24652514.731895566</v>
          </cell>
          <cell r="BE52">
            <v>23355013.956532635</v>
          </cell>
          <cell r="BF52">
            <v>27728174.171135057</v>
          </cell>
          <cell r="BG52">
            <v>26407784.924890529</v>
          </cell>
          <cell r="BH52">
            <v>25087395.678646013</v>
          </cell>
          <cell r="BI52">
            <v>23631085.674980842</v>
          </cell>
          <cell r="BJ52">
            <v>28055939.536940597</v>
          </cell>
          <cell r="BK52">
            <v>26719942.416133899</v>
          </cell>
          <cell r="BL52">
            <v>25383945.295327216</v>
          </cell>
          <cell r="BM52">
            <v>23910420.743811488</v>
          </cell>
          <cell r="BN52">
            <v>29801543.31452626</v>
          </cell>
          <cell r="BO52">
            <v>28382422.204310723</v>
          </cell>
          <cell r="BP52">
            <v>26963301.0940952</v>
          </cell>
          <cell r="BQ52">
            <v>25398095.776725799</v>
          </cell>
          <cell r="BR52">
            <v>32109800.195411243</v>
          </cell>
          <cell r="BS52">
            <v>30580762.090867851</v>
          </cell>
          <cell r="BT52">
            <v>29051723.986324474</v>
          </cell>
          <cell r="BU52">
            <v>27365286.828520328</v>
          </cell>
          <cell r="BV52">
            <v>33150525.267178405</v>
          </cell>
          <cell r="BW52">
            <v>31571928.825884197</v>
          </cell>
          <cell r="BX52">
            <v>29993332.384590004</v>
          </cell>
          <cell r="BY52">
            <v>28252235.359038148</v>
          </cell>
          <cell r="BZ52">
            <v>34011744.389099412</v>
          </cell>
          <cell r="CA52">
            <v>32392137.51342801</v>
          </cell>
          <cell r="CB52">
            <v>30772530.637756627</v>
          </cell>
          <cell r="CC52">
            <v>28986201.567178637</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cell r="AL53">
            <v>8777886.0418882053</v>
          </cell>
          <cell r="AM53">
            <v>8359891.4684649585</v>
          </cell>
          <cell r="AN53">
            <v>7941896.8950417107</v>
          </cell>
          <cell r="AO53">
            <v>7523902.3216184629</v>
          </cell>
          <cell r="AP53">
            <v>8792858.8714736663</v>
          </cell>
          <cell r="AQ53">
            <v>8374151.3061653981</v>
          </cell>
          <cell r="AR53">
            <v>7955443.7408571281</v>
          </cell>
          <cell r="AS53">
            <v>7536736.175548858</v>
          </cell>
          <cell r="AT53">
            <v>8936708.9453428723</v>
          </cell>
          <cell r="AU53">
            <v>8511151.376517022</v>
          </cell>
          <cell r="AV53">
            <v>8085593.8076911708</v>
          </cell>
          <cell r="AW53">
            <v>7660036.2388653196</v>
          </cell>
          <cell r="AX53">
            <v>9119118.6766383369</v>
          </cell>
          <cell r="AY53">
            <v>8684874.9301317502</v>
          </cell>
          <cell r="AZ53">
            <v>8250631.1836251635</v>
          </cell>
          <cell r="BA53">
            <v>7816387.4371185759</v>
          </cell>
          <cell r="BB53">
            <v>9349145.7030105256</v>
          </cell>
          <cell r="BC53">
            <v>8903948.2885814551</v>
          </cell>
          <cell r="BD53">
            <v>8458750.8741523828</v>
          </cell>
          <cell r="BE53">
            <v>8013553.4597233096</v>
          </cell>
          <cell r="BF53">
            <v>9514068.6481481586</v>
          </cell>
          <cell r="BG53">
            <v>9061017.7601411045</v>
          </cell>
          <cell r="BH53">
            <v>8607966.8721340504</v>
          </cell>
          <cell r="BI53">
            <v>8108278.9640034549</v>
          </cell>
          <cell r="BJ53">
            <v>9626531.2348122858</v>
          </cell>
          <cell r="BK53">
            <v>9168124.9855355117</v>
          </cell>
          <cell r="BL53">
            <v>8709718.7362587377</v>
          </cell>
          <cell r="BM53">
            <v>8204124.1864219047</v>
          </cell>
          <cell r="BN53">
            <v>10225481.388180315</v>
          </cell>
          <cell r="BO53">
            <v>9738553.7030288726</v>
          </cell>
          <cell r="BP53">
            <v>9251626.0178774316</v>
          </cell>
          <cell r="BQ53">
            <v>8714574.0379673745</v>
          </cell>
          <cell r="BR53">
            <v>11017488.618326804</v>
          </cell>
          <cell r="BS53">
            <v>10492846.303168386</v>
          </cell>
          <cell r="BT53">
            <v>9968203.9880099688</v>
          </cell>
          <cell r="BU53">
            <v>9389555.0372673292</v>
          </cell>
          <cell r="BV53">
            <v>11374581.361452645</v>
          </cell>
          <cell r="BW53">
            <v>10832934.629954902</v>
          </cell>
          <cell r="BX53">
            <v>10291287.898457158</v>
          </cell>
          <cell r="BY53">
            <v>9693884.0981942881</v>
          </cell>
          <cell r="BZ53">
            <v>11670082.168555332</v>
          </cell>
          <cell r="CA53">
            <v>11114363.9700527</v>
          </cell>
          <cell r="CB53">
            <v>10558645.771550067</v>
          </cell>
          <cell r="CC53">
            <v>9945721.9886580203</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cell r="AL54">
            <v>24061999.799444605</v>
          </cell>
          <cell r="AM54">
            <v>22916190.285185341</v>
          </cell>
          <cell r="AN54">
            <v>21770380.770926069</v>
          </cell>
          <cell r="AO54">
            <v>20624571.256666794</v>
          </cell>
          <cell r="AP54">
            <v>24103043.419829197</v>
          </cell>
          <cell r="AQ54">
            <v>22955279.447456382</v>
          </cell>
          <cell r="AR54">
            <v>21807515.47508356</v>
          </cell>
          <cell r="AS54">
            <v>20659751.502710734</v>
          </cell>
          <cell r="AT54">
            <v>24497366.202338956</v>
          </cell>
          <cell r="AU54">
            <v>23330824.954608534</v>
          </cell>
          <cell r="AV54">
            <v>22164283.706878103</v>
          </cell>
          <cell r="AW54">
            <v>20997742.459147669</v>
          </cell>
          <cell r="AX54">
            <v>24997388.975123107</v>
          </cell>
          <cell r="AY54">
            <v>23807037.119164865</v>
          </cell>
          <cell r="AZ54">
            <v>22616685.26320662</v>
          </cell>
          <cell r="BA54">
            <v>21426333.40724837</v>
          </cell>
          <cell r="BB54">
            <v>25627940.594957516</v>
          </cell>
          <cell r="BC54">
            <v>24407562.471388113</v>
          </cell>
          <cell r="BD54">
            <v>23187184.347818706</v>
          </cell>
          <cell r="BE54">
            <v>21966806.224249292</v>
          </cell>
          <cell r="BF54">
            <v>26080028.472823367</v>
          </cell>
          <cell r="BG54">
            <v>24838122.355069876</v>
          </cell>
          <cell r="BH54">
            <v>23596216.237316381</v>
          </cell>
          <cell r="BI54">
            <v>22226468.408756401</v>
          </cell>
          <cell r="BJ54">
            <v>26388311.665934309</v>
          </cell>
          <cell r="BK54">
            <v>25131725.396127917</v>
          </cell>
          <cell r="BL54">
            <v>23875139.126321521</v>
          </cell>
          <cell r="BM54">
            <v>22489199.97209695</v>
          </cell>
          <cell r="BN54">
            <v>28030157.823590588</v>
          </cell>
          <cell r="BO54">
            <v>26695388.40341961</v>
          </cell>
          <cell r="BP54">
            <v>25360618.983248629</v>
          </cell>
          <cell r="BQ54">
            <v>23888448.5117683</v>
          </cell>
          <cell r="BR54">
            <v>30201213.328526728</v>
          </cell>
          <cell r="BS54">
            <v>28763060.312882598</v>
          </cell>
          <cell r="BT54">
            <v>27324907.297238469</v>
          </cell>
          <cell r="BU54">
            <v>25738710.931704063</v>
          </cell>
          <cell r="BV54">
            <v>31180078.339131128</v>
          </cell>
          <cell r="BW54">
            <v>29695312.703934409</v>
          </cell>
          <cell r="BX54">
            <v>28210547.068737689</v>
          </cell>
          <cell r="BY54">
            <v>26572939.78453324</v>
          </cell>
          <cell r="BZ54">
            <v>31990107.123659652</v>
          </cell>
          <cell r="CA54">
            <v>30466768.689199671</v>
          </cell>
          <cell r="CB54">
            <v>28943430.254739687</v>
          </cell>
          <cell r="CC54">
            <v>27263279.490575653</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cell r="AL55">
            <v>3062894.4595786282</v>
          </cell>
          <cell r="AM55">
            <v>2917042.3424558379</v>
          </cell>
          <cell r="AN55">
            <v>2771190.2253330462</v>
          </cell>
          <cell r="AO55">
            <v>2625338.108210254</v>
          </cell>
          <cell r="AP55">
            <v>3068118.9745202302</v>
          </cell>
          <cell r="AQ55">
            <v>2922018.0709716491</v>
          </cell>
          <cell r="AR55">
            <v>2775917.1674230671</v>
          </cell>
          <cell r="AS55">
            <v>2629816.2638744842</v>
          </cell>
          <cell r="AT55">
            <v>3118313.0180702861</v>
          </cell>
          <cell r="AU55">
            <v>2969821.9219717025</v>
          </cell>
          <cell r="AV55">
            <v>2821330.8258731179</v>
          </cell>
          <cell r="AW55">
            <v>2672839.7297745324</v>
          </cell>
          <cell r="AX55">
            <v>3181961.8000995782</v>
          </cell>
          <cell r="AY55">
            <v>3030439.8096186472</v>
          </cell>
          <cell r="AZ55">
            <v>2878917.8191377153</v>
          </cell>
          <cell r="BA55">
            <v>2727395.8286567829</v>
          </cell>
          <cell r="BB55">
            <v>3262225.8296468528</v>
          </cell>
          <cell r="BC55">
            <v>3106881.7425208138</v>
          </cell>
          <cell r="BD55">
            <v>2951537.6553947735</v>
          </cell>
          <cell r="BE55">
            <v>2796193.5682687326</v>
          </cell>
          <cell r="BF55">
            <v>3319772.8942258302</v>
          </cell>
          <cell r="BG55">
            <v>3161688.4706912683</v>
          </cell>
          <cell r="BH55">
            <v>3003604.0471567055</v>
          </cell>
          <cell r="BI55">
            <v>2829246.4264234095</v>
          </cell>
          <cell r="BJ55">
            <v>3359014.8064538613</v>
          </cell>
          <cell r="BK55">
            <v>3199061.7204322508</v>
          </cell>
          <cell r="BL55">
            <v>3039108.6344106388</v>
          </cell>
          <cell r="BM55">
            <v>2862689.9912317996</v>
          </cell>
          <cell r="BN55">
            <v>3568008.3041548273</v>
          </cell>
          <cell r="BO55">
            <v>3398103.1468141233</v>
          </cell>
          <cell r="BP55">
            <v>3228197.9894734179</v>
          </cell>
          <cell r="BQ55">
            <v>3040802.8095949595</v>
          </cell>
          <cell r="BR55">
            <v>3844365.7945102244</v>
          </cell>
          <cell r="BS55">
            <v>3661300.7566764066</v>
          </cell>
          <cell r="BT55">
            <v>3478235.718842587</v>
          </cell>
          <cell r="BU55">
            <v>3276325.9814852113</v>
          </cell>
          <cell r="BV55">
            <v>3968967.250858204</v>
          </cell>
          <cell r="BW55">
            <v>3779968.8103411491</v>
          </cell>
          <cell r="BX55">
            <v>3590970.3698240924</v>
          </cell>
          <cell r="BY55">
            <v>3382516.4458127068</v>
          </cell>
          <cell r="BZ55">
            <v>4072077.2457427061</v>
          </cell>
          <cell r="CA55">
            <v>3878168.8054692466</v>
          </cell>
          <cell r="CB55">
            <v>3684260.3651957852</v>
          </cell>
          <cell r="CC55">
            <v>3470391.0064680204</v>
          </cell>
        </row>
        <row r="56">
          <cell r="A56" t="str">
            <v>American Samoa</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row>
        <row r="57">
          <cell r="A57" t="str">
            <v>Guam</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row>
        <row r="58">
          <cell r="A58" t="str">
            <v>Northern Mariana Islands</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cell r="AL59">
            <v>12441327.742937313</v>
          </cell>
          <cell r="AM59">
            <v>11848883.564702211</v>
          </cell>
          <cell r="AN59">
            <v>11256439.386467095</v>
          </cell>
          <cell r="AO59">
            <v>10663995.208231984</v>
          </cell>
          <cell r="AP59">
            <v>12462549.46753284</v>
          </cell>
          <cell r="AQ59">
            <v>11869094.730983665</v>
          </cell>
          <cell r="AR59">
            <v>11275639.994434478</v>
          </cell>
          <cell r="AS59">
            <v>10682185.257885292</v>
          </cell>
          <cell r="AT59">
            <v>12666435.221609861</v>
          </cell>
          <cell r="AU59">
            <v>12063271.639628448</v>
          </cell>
          <cell r="AV59">
            <v>11460108.05764702</v>
          </cell>
          <cell r="AW59">
            <v>10856944.475665595</v>
          </cell>
          <cell r="AX59">
            <v>12924973.466435358</v>
          </cell>
          <cell r="AY59">
            <v>12309498.539462255</v>
          </cell>
          <cell r="AZ59">
            <v>11694023.612489136</v>
          </cell>
          <cell r="BA59">
            <v>11078548.685516022</v>
          </cell>
          <cell r="BB59">
            <v>13251002.035406627</v>
          </cell>
          <cell r="BC59">
            <v>12620001.938482512</v>
          </cell>
          <cell r="BD59">
            <v>11989001.84155838</v>
          </cell>
          <cell r="BE59">
            <v>11358001.744634254</v>
          </cell>
          <cell r="BF59">
            <v>13484755.401877351</v>
          </cell>
          <cell r="BG59">
            <v>12842624.192264155</v>
          </cell>
          <cell r="BH59">
            <v>12200492.982650941</v>
          </cell>
          <cell r="BI59">
            <v>11492260.840587474</v>
          </cell>
          <cell r="BJ59">
            <v>13644154.133283749</v>
          </cell>
          <cell r="BK59">
            <v>12994432.507889295</v>
          </cell>
          <cell r="BL59">
            <v>12344710.882494824</v>
          </cell>
          <cell r="BM59">
            <v>11628106.967891054</v>
          </cell>
          <cell r="BN59">
            <v>14493075.516424796</v>
          </cell>
          <cell r="BO59">
            <v>13802929.063261721</v>
          </cell>
          <cell r="BP59">
            <v>13112782.610098628</v>
          </cell>
          <cell r="BQ59">
            <v>12351592.539372088</v>
          </cell>
          <cell r="BR59">
            <v>15615626.148548158</v>
          </cell>
          <cell r="BS59">
            <v>14872024.903379211</v>
          </cell>
          <cell r="BT59">
            <v>14128423.658210242</v>
          </cell>
          <cell r="BU59">
            <v>13308276.163706277</v>
          </cell>
          <cell r="BV59">
            <v>16121751.180321462</v>
          </cell>
          <cell r="BW59">
            <v>15354048.743163312</v>
          </cell>
          <cell r="BX59">
            <v>14586346.306005137</v>
          </cell>
          <cell r="BY59">
            <v>13739616.64484542</v>
          </cell>
          <cell r="BZ59">
            <v>16540578.944993172</v>
          </cell>
          <cell r="CA59">
            <v>15752932.328564942</v>
          </cell>
          <cell r="CB59">
            <v>14965285.712136684</v>
          </cell>
          <cell r="CC59">
            <v>14096558.819578333</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cell r="AL60">
            <v>1081829.9351123753</v>
          </cell>
          <cell r="AM60">
            <v>1030314.2239165476</v>
          </cell>
          <cell r="AN60">
            <v>978798.51272072014</v>
          </cell>
          <cell r="AO60">
            <v>927282.80152489268</v>
          </cell>
          <cell r="AP60">
            <v>1083675.2604198116</v>
          </cell>
          <cell r="AQ60">
            <v>1032071.6765902964</v>
          </cell>
          <cell r="AR60">
            <v>980468.09276078152</v>
          </cell>
          <cell r="AS60">
            <v>928864.50893126661</v>
          </cell>
          <cell r="AT60">
            <v>1101404.0524475509</v>
          </cell>
          <cell r="AU60">
            <v>1048956.2404262389</v>
          </cell>
          <cell r="AV60">
            <v>996508.42840492679</v>
          </cell>
          <cell r="AW60">
            <v>944060.61638361472</v>
          </cell>
          <cell r="AX60">
            <v>1123885.1266867865</v>
          </cell>
          <cell r="AY60">
            <v>1070366.7873207489</v>
          </cell>
          <cell r="AZ60">
            <v>1016848.4479547114</v>
          </cell>
          <cell r="BA60">
            <v>963330.10858867387</v>
          </cell>
          <cell r="BB60">
            <v>1152234.7910395477</v>
          </cell>
          <cell r="BC60">
            <v>1097366.467656712</v>
          </cell>
          <cell r="BD60">
            <v>1042498.1442738763</v>
          </cell>
          <cell r="BE60">
            <v>987629.82089104061</v>
          </cell>
          <cell r="BF60">
            <v>1172560.7075740492</v>
          </cell>
          <cell r="BG60">
            <v>1116724.4834038564</v>
          </cell>
          <cell r="BH60">
            <v>1060888.2592336636</v>
          </cell>
          <cell r="BI60">
            <v>999304.25886618125</v>
          </cell>
          <cell r="BJ60">
            <v>1186421.1509943481</v>
          </cell>
          <cell r="BK60">
            <v>1129924.905708903</v>
          </cell>
          <cell r="BL60">
            <v>1073428.6604234579</v>
          </cell>
          <cell r="BM60">
            <v>1011116.6964228983</v>
          </cell>
          <cell r="BN60">
            <v>1260238.7196505822</v>
          </cell>
          <cell r="BO60">
            <v>1200227.3520481735</v>
          </cell>
          <cell r="BP60">
            <v>1140215.9844457649</v>
          </cell>
          <cell r="BQ60">
            <v>1074027.0517340011</v>
          </cell>
          <cell r="BR60">
            <v>1357849.5938757844</v>
          </cell>
          <cell r="BS60">
            <v>1293190.0894055089</v>
          </cell>
          <cell r="BT60">
            <v>1228530.5849352337</v>
          </cell>
          <cell r="BU60">
            <v>1157215.0365392447</v>
          </cell>
          <cell r="BV60">
            <v>1401859.4633684431</v>
          </cell>
          <cell r="BW60">
            <v>1335104.2508270885</v>
          </cell>
          <cell r="BX60">
            <v>1268349.0382857344</v>
          </cell>
          <cell r="BY60">
            <v>1194722.0498069404</v>
          </cell>
          <cell r="BZ60">
            <v>1438278.4391273023</v>
          </cell>
          <cell r="CA60">
            <v>1369788.9896450497</v>
          </cell>
          <cell r="CB60">
            <v>1301299.5401627976</v>
          </cell>
          <cell r="CC60">
            <v>1225759.7925389719</v>
          </cell>
        </row>
        <row r="61">
          <cell r="A61" t="str">
            <v>Freely Associated States</v>
          </cell>
          <cell r="AD61">
            <v>0</v>
          </cell>
          <cell r="AE61">
            <v>0</v>
          </cell>
          <cell r="AF61">
            <v>0</v>
          </cell>
          <cell r="AG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row>
      </sheetData>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0E92D-508D-4C09-BEE8-3CE0633DF86B}">
  <dimension ref="A1:Z278"/>
  <sheetViews>
    <sheetView tabSelected="1" zoomScaleNormal="100" workbookViewId="0">
      <selection sqref="A1:E1"/>
    </sheetView>
  </sheetViews>
  <sheetFormatPr defaultColWidth="9.28515625" defaultRowHeight="15" x14ac:dyDescent="0.25"/>
  <cols>
    <col min="1" max="1" width="4.28515625" customWidth="1"/>
    <col min="2" max="2" width="29" bestFit="1" customWidth="1"/>
    <col min="3" max="3" width="6" customWidth="1"/>
    <col min="4" max="4" width="29.28515625" customWidth="1"/>
    <col min="5" max="5" width="29" customWidth="1"/>
    <col min="6" max="6" width="6.7109375" customWidth="1"/>
    <col min="7" max="7" width="2.28515625" style="48" customWidth="1"/>
    <col min="8" max="8" width="13" customWidth="1"/>
    <col min="9" max="9" width="14.42578125" customWidth="1"/>
    <col min="10" max="10" width="5.42578125" bestFit="1" customWidth="1"/>
    <col min="11" max="11" width="7.5703125" customWidth="1"/>
    <col min="12" max="12" width="9.42578125" customWidth="1"/>
    <col min="13" max="13" width="9.28515625" customWidth="1"/>
    <col min="14" max="14" width="5.28515625" customWidth="1"/>
    <col min="15" max="15" width="6.42578125" customWidth="1"/>
    <col min="16" max="16" width="2.42578125" bestFit="1" customWidth="1"/>
    <col min="17" max="17" width="6.42578125" customWidth="1"/>
    <col min="18" max="18" width="5.42578125" customWidth="1"/>
    <col min="19" max="19" width="5.28515625" customWidth="1"/>
    <col min="20" max="20" width="12.7109375" customWidth="1"/>
    <col min="21" max="21" width="12.42578125" style="31" customWidth="1"/>
    <col min="22" max="22" width="14.28515625" customWidth="1"/>
    <col min="23" max="23" width="13.7109375" customWidth="1"/>
    <col min="24" max="24" width="15.5703125" customWidth="1"/>
    <col min="25" max="25" width="13.5703125" customWidth="1"/>
    <col min="26" max="26" width="16.7109375" customWidth="1"/>
  </cols>
  <sheetData>
    <row r="1" spans="1:22" ht="20.25" x14ac:dyDescent="0.3">
      <c r="A1" s="67" t="s">
        <v>28</v>
      </c>
      <c r="B1" s="67"/>
      <c r="C1" s="67"/>
      <c r="D1" s="67"/>
      <c r="E1" s="67"/>
      <c r="F1" s="1" t="s">
        <v>1</v>
      </c>
      <c r="G1" s="2" t="s">
        <v>2</v>
      </c>
      <c r="H1" s="3">
        <v>2025</v>
      </c>
      <c r="I1" s="4"/>
      <c r="J1" s="4"/>
      <c r="K1" s="4"/>
      <c r="L1" s="4"/>
      <c r="M1" s="4"/>
      <c r="N1" s="4"/>
      <c r="O1" s="4"/>
      <c r="P1" s="4"/>
      <c r="T1" s="5"/>
      <c r="U1" s="5" t="s">
        <v>3</v>
      </c>
      <c r="V1" s="5"/>
    </row>
    <row r="2" spans="1:22" x14ac:dyDescent="0.25">
      <c r="A2" s="6"/>
      <c r="B2" s="7">
        <f>VLOOKUP($A1,fund_table,MATCH($H$1,year_row,0),0)</f>
        <v>145940335</v>
      </c>
      <c r="C2" s="8"/>
      <c r="D2" s="7">
        <f>VLOOKUP(A1,admin,MATCH(H1,admin_year,0),0)</f>
        <v>3581049</v>
      </c>
      <c r="E2" s="9">
        <f>VLOOKUP($A$1,other,MATCH($H$1&amp;" RPHA",other_label,0),0)</f>
        <v>17866677.5446404</v>
      </c>
      <c r="F2" s="9">
        <f>VLOOKUP($A$1,other,MATCH($H$1&amp;" HA",other_label,0),0)</f>
        <v>15988050.076350873</v>
      </c>
      <c r="G2" s="8">
        <f>VLOOKUP($A$1,other,MATCH($H$1&amp;" RPLA",other_label,0),0)</f>
        <v>18760011.421872422</v>
      </c>
      <c r="H2" s="8">
        <f>VLOOKUP($A$1,other,MATCH($H$1&amp;" LA",other_label,0),0)</f>
        <v>16973343.667408381</v>
      </c>
      <c r="I2" s="10">
        <f>VLOOKUP(A1,admin,MATCH(2004,admin_year,0),0)</f>
        <v>2094894</v>
      </c>
      <c r="J2" s="11"/>
      <c r="K2" s="4"/>
      <c r="L2" s="4"/>
      <c r="M2" s="4"/>
      <c r="N2" s="4"/>
      <c r="O2" s="4"/>
      <c r="P2" s="4"/>
      <c r="T2" s="5"/>
      <c r="U2" s="5" t="s">
        <v>0</v>
      </c>
      <c r="V2" s="5"/>
    </row>
    <row r="3" spans="1:22" x14ac:dyDescent="0.25">
      <c r="A3" s="68" t="s">
        <v>4</v>
      </c>
      <c r="B3" s="68"/>
      <c r="C3" s="68"/>
      <c r="D3" s="68"/>
      <c r="E3" s="68"/>
      <c r="F3" s="68"/>
      <c r="G3" s="12"/>
      <c r="H3" s="13"/>
      <c r="I3" s="14">
        <f>B2</f>
        <v>145940335</v>
      </c>
      <c r="J3" s="4"/>
      <c r="K3" s="4"/>
      <c r="L3" s="4"/>
      <c r="M3" s="4"/>
      <c r="N3" s="4"/>
      <c r="O3" s="4"/>
      <c r="P3" s="4"/>
      <c r="T3" s="5"/>
      <c r="U3" s="5" t="s">
        <v>5</v>
      </c>
      <c r="V3" s="5"/>
    </row>
    <row r="4" spans="1:22" x14ac:dyDescent="0.25">
      <c r="A4" s="15"/>
      <c r="B4" s="15"/>
      <c r="C4" s="15"/>
      <c r="D4" s="15"/>
      <c r="E4" s="15"/>
      <c r="F4" s="15"/>
      <c r="G4" s="2"/>
      <c r="H4" s="4"/>
      <c r="I4" s="16"/>
      <c r="J4" s="4"/>
      <c r="K4" s="4"/>
      <c r="L4" s="4"/>
      <c r="M4" s="4"/>
      <c r="N4" s="4"/>
      <c r="O4" s="4"/>
      <c r="P4" s="4"/>
      <c r="T4" s="5"/>
      <c r="U4" s="5" t="s">
        <v>6</v>
      </c>
      <c r="V4" s="5"/>
    </row>
    <row r="5" spans="1:22" x14ac:dyDescent="0.25">
      <c r="A5" s="69" t="s">
        <v>7</v>
      </c>
      <c r="B5" s="69"/>
      <c r="C5" s="69"/>
      <c r="D5" s="69"/>
      <c r="E5" s="69"/>
      <c r="F5" s="69"/>
      <c r="G5" s="2"/>
      <c r="H5" s="4"/>
      <c r="I5" s="16">
        <f>SUM(I3:I3)</f>
        <v>145940335</v>
      </c>
      <c r="J5" s="4"/>
      <c r="K5" s="4"/>
      <c r="L5" s="4"/>
      <c r="M5" s="4"/>
      <c r="N5" s="4"/>
      <c r="O5" s="4"/>
      <c r="P5" s="4"/>
      <c r="T5" s="5"/>
      <c r="U5" s="5" t="s">
        <v>8</v>
      </c>
      <c r="V5" s="5"/>
    </row>
    <row r="6" spans="1:22" x14ac:dyDescent="0.25">
      <c r="A6" s="4"/>
      <c r="B6" s="4"/>
      <c r="C6" s="4"/>
      <c r="D6" s="4"/>
      <c r="E6" s="4"/>
      <c r="F6" s="4"/>
      <c r="G6" s="2"/>
      <c r="H6" s="4"/>
      <c r="I6" s="16"/>
      <c r="J6" s="4"/>
      <c r="K6" s="4"/>
      <c r="L6" s="4"/>
      <c r="M6" s="4"/>
      <c r="N6" s="4"/>
      <c r="O6" s="4"/>
      <c r="P6" s="4"/>
      <c r="T6" s="5"/>
      <c r="U6" s="5" t="s">
        <v>9</v>
      </c>
      <c r="V6" s="5"/>
    </row>
    <row r="7" spans="1:22" x14ac:dyDescent="0.25">
      <c r="A7" s="15" t="s">
        <v>10</v>
      </c>
      <c r="B7" s="4"/>
      <c r="C7" s="4"/>
      <c r="D7" s="4"/>
      <c r="E7" s="4"/>
      <c r="F7" s="4"/>
      <c r="G7" s="2"/>
      <c r="H7" s="4"/>
      <c r="I7" s="16"/>
      <c r="J7" s="4"/>
      <c r="K7" s="4"/>
      <c r="L7" s="4"/>
      <c r="M7" s="4"/>
      <c r="N7" s="4"/>
      <c r="O7" s="4"/>
      <c r="P7" s="4"/>
      <c r="T7" s="5"/>
      <c r="U7" s="5" t="s">
        <v>11</v>
      </c>
      <c r="V7" s="5"/>
    </row>
    <row r="8" spans="1:22" x14ac:dyDescent="0.25">
      <c r="A8" s="4"/>
      <c r="B8" s="4"/>
      <c r="C8" s="4"/>
      <c r="D8" s="4"/>
      <c r="E8" s="4"/>
      <c r="F8" s="4"/>
      <c r="G8" s="17" t="s">
        <v>12</v>
      </c>
      <c r="H8" s="4"/>
      <c r="I8" s="18"/>
      <c r="J8" s="4"/>
      <c r="K8" s="4"/>
      <c r="L8" s="4"/>
      <c r="M8" s="4"/>
      <c r="N8" s="4"/>
      <c r="O8" s="4"/>
      <c r="P8" s="4"/>
      <c r="T8" s="5"/>
      <c r="U8" s="5" t="s">
        <v>13</v>
      </c>
      <c r="V8" s="5"/>
    </row>
    <row r="9" spans="1:22" x14ac:dyDescent="0.25">
      <c r="A9" s="70" t="s">
        <v>14</v>
      </c>
      <c r="B9" s="70"/>
      <c r="C9" s="70"/>
      <c r="D9" s="70"/>
      <c r="E9" s="70"/>
      <c r="F9" s="70"/>
      <c r="G9" s="17" t="s">
        <v>15</v>
      </c>
      <c r="H9" s="4"/>
      <c r="I9" s="16">
        <f>D2</f>
        <v>3581049</v>
      </c>
      <c r="J9" s="4"/>
      <c r="K9" s="4"/>
      <c r="L9" s="4"/>
      <c r="M9" s="4"/>
      <c r="N9" s="4"/>
      <c r="O9" s="4"/>
      <c r="P9" s="4"/>
      <c r="T9" s="5"/>
      <c r="U9" s="5" t="s">
        <v>16</v>
      </c>
      <c r="V9" s="5"/>
    </row>
    <row r="10" spans="1:22" x14ac:dyDescent="0.25">
      <c r="A10" s="4"/>
      <c r="B10" s="4"/>
      <c r="C10" s="4"/>
      <c r="D10" s="4"/>
      <c r="E10" s="4"/>
      <c r="F10" s="4"/>
      <c r="G10" s="2"/>
      <c r="H10" s="4"/>
      <c r="I10" s="4"/>
      <c r="J10" s="4"/>
      <c r="K10" s="4"/>
      <c r="L10" s="4"/>
      <c r="M10" s="4"/>
      <c r="N10" s="4"/>
      <c r="O10" s="4"/>
      <c r="P10" s="4"/>
      <c r="T10" s="5"/>
      <c r="U10" s="5" t="s">
        <v>17</v>
      </c>
      <c r="V10" s="5"/>
    </row>
    <row r="11" spans="1:22" x14ac:dyDescent="0.25">
      <c r="A11" s="70" t="s">
        <v>18</v>
      </c>
      <c r="B11" s="70"/>
      <c r="C11" s="70"/>
      <c r="D11" s="70"/>
      <c r="E11" s="70"/>
      <c r="F11" s="70"/>
      <c r="G11" s="2"/>
      <c r="H11" s="4"/>
      <c r="I11" s="19">
        <v>3581049</v>
      </c>
      <c r="J11" s="66" t="str">
        <f>IF(SUM(I11:I11)&gt;I9,"PROBLEM The amount you want to set aside is more than the maximum amount available to be set aside.","OK")</f>
        <v>OK</v>
      </c>
      <c r="K11" s="66"/>
      <c r="L11" s="66"/>
      <c r="M11" s="66"/>
      <c r="N11" s="66"/>
      <c r="O11" s="66"/>
      <c r="P11" s="66"/>
      <c r="T11" s="5"/>
      <c r="U11" s="5" t="s">
        <v>19</v>
      </c>
      <c r="V11" s="5"/>
    </row>
    <row r="12" spans="1:22" x14ac:dyDescent="0.25">
      <c r="A12" s="4"/>
      <c r="B12" s="4"/>
      <c r="C12" s="4"/>
      <c r="D12" s="4"/>
      <c r="E12" s="4"/>
      <c r="F12" s="4"/>
      <c r="G12" s="2"/>
      <c r="H12" s="4"/>
      <c r="I12" s="4" t="str">
        <f>IF(SUM(I11:I11)&lt;&gt;ROUND(SUM(I11:I11),0),"WHOLE DOLLARS","")</f>
        <v/>
      </c>
      <c r="J12" s="66"/>
      <c r="K12" s="66"/>
      <c r="L12" s="66"/>
      <c r="M12" s="66"/>
      <c r="N12" s="66"/>
      <c r="O12" s="66"/>
      <c r="P12" s="66"/>
      <c r="T12" s="5"/>
      <c r="U12" s="5" t="s">
        <v>20</v>
      </c>
      <c r="V12" s="5"/>
    </row>
    <row r="13" spans="1:22" x14ac:dyDescent="0.25">
      <c r="A13" s="4"/>
      <c r="B13" s="4"/>
      <c r="C13" s="4"/>
      <c r="D13" s="4"/>
      <c r="E13" s="4"/>
      <c r="F13" s="4"/>
      <c r="G13" s="2"/>
      <c r="H13" s="71" t="str">
        <f>IF(SUM(I11:I11)&gt;I9,"You must reduce the amount you intend to set aside for Administration before you proceed!"," ")</f>
        <v xml:space="preserve"> </v>
      </c>
      <c r="I13" s="71"/>
      <c r="J13" s="71"/>
      <c r="K13" s="71"/>
      <c r="L13" s="71"/>
      <c r="M13" s="71"/>
      <c r="N13" s="71"/>
      <c r="O13" s="71"/>
      <c r="P13" s="71"/>
      <c r="Q13" s="20"/>
      <c r="T13" s="5"/>
      <c r="U13" s="5" t="s">
        <v>21</v>
      </c>
      <c r="V13" s="5"/>
    </row>
    <row r="14" spans="1:22" x14ac:dyDescent="0.25">
      <c r="A14" s="69" t="s">
        <v>22</v>
      </c>
      <c r="B14" s="69"/>
      <c r="C14" s="69"/>
      <c r="D14" s="69"/>
      <c r="E14" s="69"/>
      <c r="F14" s="69"/>
      <c r="G14" s="2"/>
      <c r="H14" s="4"/>
      <c r="I14" s="21"/>
      <c r="J14" s="4"/>
      <c r="K14" s="4"/>
      <c r="L14" s="4"/>
      <c r="M14" s="4"/>
      <c r="N14" s="4"/>
      <c r="O14" s="4"/>
      <c r="P14" s="4"/>
      <c r="T14" s="5"/>
      <c r="U14" s="5" t="s">
        <v>23</v>
      </c>
      <c r="V14" s="5"/>
    </row>
    <row r="15" spans="1:22" x14ac:dyDescent="0.25">
      <c r="A15" s="69" t="s">
        <v>24</v>
      </c>
      <c r="B15" s="69"/>
      <c r="C15" s="69"/>
      <c r="D15" s="69"/>
      <c r="E15" s="69"/>
      <c r="F15" s="69"/>
      <c r="G15" s="2"/>
      <c r="H15" s="4"/>
      <c r="I15" s="4"/>
      <c r="J15" s="4" t="s">
        <v>2</v>
      </c>
      <c r="K15" s="4"/>
      <c r="L15" s="4"/>
      <c r="M15" s="4"/>
      <c r="N15" s="4"/>
      <c r="O15" s="4"/>
      <c r="P15" s="4"/>
      <c r="T15" s="5"/>
      <c r="U15" s="5" t="s">
        <v>25</v>
      </c>
      <c r="V15" s="5"/>
    </row>
    <row r="16" spans="1:22" x14ac:dyDescent="0.25">
      <c r="A16" s="15"/>
      <c r="B16" s="4"/>
      <c r="C16" s="4"/>
      <c r="D16" s="4"/>
      <c r="E16" s="4"/>
      <c r="F16" s="4"/>
      <c r="G16" s="2"/>
      <c r="H16" s="4"/>
      <c r="I16" s="4"/>
      <c r="J16" s="4"/>
      <c r="K16" s="4"/>
      <c r="L16" s="4"/>
      <c r="M16" s="4"/>
      <c r="N16" s="4"/>
      <c r="O16" s="4"/>
      <c r="P16" s="4"/>
      <c r="T16" s="5"/>
      <c r="U16" s="5" t="s">
        <v>26</v>
      </c>
      <c r="V16" s="5"/>
    </row>
    <row r="17" spans="1:22" ht="12.75" customHeight="1" x14ac:dyDescent="0.25">
      <c r="A17" s="4"/>
      <c r="B17" s="72" t="s">
        <v>27</v>
      </c>
      <c r="C17" s="72"/>
      <c r="D17" s="72"/>
      <c r="E17" s="72"/>
      <c r="F17" s="72"/>
      <c r="G17" s="22"/>
      <c r="H17" s="4"/>
      <c r="I17" s="4"/>
      <c r="J17" s="4"/>
      <c r="K17" s="4"/>
      <c r="L17" s="4"/>
      <c r="M17" s="4"/>
      <c r="N17" s="4"/>
      <c r="O17" s="4"/>
      <c r="P17" s="4"/>
      <c r="T17" s="5"/>
      <c r="U17" s="5" t="s">
        <v>28</v>
      </c>
      <c r="V17" s="5"/>
    </row>
    <row r="18" spans="1:22" x14ac:dyDescent="0.25">
      <c r="A18" s="4"/>
      <c r="B18" s="72"/>
      <c r="C18" s="72"/>
      <c r="D18" s="72"/>
      <c r="E18" s="72"/>
      <c r="F18" s="72"/>
      <c r="G18" s="22"/>
      <c r="H18" s="4"/>
      <c r="I18" s="4"/>
      <c r="J18" s="4"/>
      <c r="K18" s="4"/>
      <c r="L18" s="4"/>
      <c r="M18" s="4"/>
      <c r="N18" s="4"/>
      <c r="O18" s="4"/>
      <c r="P18" s="4"/>
      <c r="T18" s="5"/>
      <c r="U18" s="5" t="s">
        <v>29</v>
      </c>
      <c r="V18" s="5"/>
    </row>
    <row r="19" spans="1:22" x14ac:dyDescent="0.25">
      <c r="A19" s="4"/>
      <c r="B19" s="72"/>
      <c r="C19" s="72"/>
      <c r="D19" s="72"/>
      <c r="E19" s="72"/>
      <c r="F19" s="72"/>
      <c r="G19" s="22"/>
      <c r="H19" s="4"/>
      <c r="I19" s="4"/>
      <c r="J19" s="4"/>
      <c r="K19" s="4"/>
      <c r="L19" s="4"/>
      <c r="M19" s="4"/>
      <c r="N19" s="4"/>
      <c r="O19" s="4"/>
      <c r="P19" s="4"/>
      <c r="T19" s="5"/>
      <c r="U19" s="5" t="s">
        <v>30</v>
      </c>
      <c r="V19" s="5"/>
    </row>
    <row r="20" spans="1:22" x14ac:dyDescent="0.25">
      <c r="A20" s="4"/>
      <c r="B20" s="72"/>
      <c r="C20" s="72"/>
      <c r="D20" s="72"/>
      <c r="E20" s="72"/>
      <c r="F20" s="72"/>
      <c r="G20" s="22"/>
      <c r="H20" s="4"/>
      <c r="I20" s="4"/>
      <c r="J20" s="4"/>
      <c r="K20" s="4"/>
      <c r="L20" s="4"/>
      <c r="M20" s="4"/>
      <c r="N20" s="4"/>
      <c r="O20" s="4"/>
      <c r="P20" s="4"/>
      <c r="T20" s="5"/>
      <c r="U20" s="5" t="s">
        <v>31</v>
      </c>
      <c r="V20" s="5"/>
    </row>
    <row r="21" spans="1:22" x14ac:dyDescent="0.25">
      <c r="A21" s="4"/>
      <c r="B21" s="72"/>
      <c r="C21" s="72"/>
      <c r="D21" s="72"/>
      <c r="E21" s="72"/>
      <c r="F21" s="72"/>
      <c r="G21" s="23" t="s">
        <v>32</v>
      </c>
      <c r="H21" s="24">
        <v>3581049</v>
      </c>
      <c r="I21" s="4" t="str">
        <f>IF(SUM(H21:H21)&lt;&gt;ROUND(SUM(H21:H21),0),"WHOLE DOLLARS","")</f>
        <v/>
      </c>
      <c r="J21" s="4"/>
      <c r="K21" s="4"/>
      <c r="L21" s="4"/>
      <c r="M21" s="4"/>
      <c r="N21" s="4"/>
      <c r="O21" s="4"/>
      <c r="P21" s="4"/>
      <c r="T21" s="5"/>
      <c r="U21" s="5" t="s">
        <v>33</v>
      </c>
      <c r="V21" s="5"/>
    </row>
    <row r="22" spans="1:22" x14ac:dyDescent="0.25">
      <c r="A22" s="4"/>
      <c r="B22" s="4"/>
      <c r="C22" s="4"/>
      <c r="D22" s="4"/>
      <c r="E22" s="4"/>
      <c r="F22" s="4"/>
      <c r="G22" s="2"/>
      <c r="H22" s="4"/>
      <c r="I22" s="4"/>
      <c r="J22" s="4"/>
      <c r="K22" s="4"/>
      <c r="L22" s="4"/>
      <c r="M22" s="4"/>
      <c r="N22" s="4"/>
      <c r="O22" s="4"/>
      <c r="P22" s="4"/>
      <c r="T22" s="5"/>
      <c r="U22" s="5" t="s">
        <v>34</v>
      </c>
      <c r="V22" s="5"/>
    </row>
    <row r="23" spans="1:22" ht="12.75" customHeight="1" x14ac:dyDescent="0.25">
      <c r="A23" s="4"/>
      <c r="B23" s="72" t="s">
        <v>35</v>
      </c>
      <c r="C23" s="72"/>
      <c r="D23" s="72"/>
      <c r="E23" s="72"/>
      <c r="F23" s="72"/>
      <c r="G23" s="2"/>
      <c r="H23" s="4"/>
      <c r="I23" s="4"/>
      <c r="J23" s="4"/>
      <c r="K23" s="4"/>
      <c r="L23" s="4"/>
      <c r="M23" s="4"/>
      <c r="N23" s="4"/>
      <c r="O23" s="4"/>
      <c r="P23" s="4"/>
      <c r="T23" s="5"/>
      <c r="U23" s="5" t="s">
        <v>36</v>
      </c>
      <c r="V23" s="5"/>
    </row>
    <row r="24" spans="1:22" x14ac:dyDescent="0.25">
      <c r="A24" s="4"/>
      <c r="B24" s="72"/>
      <c r="C24" s="72"/>
      <c r="D24" s="72"/>
      <c r="E24" s="72"/>
      <c r="F24" s="72"/>
      <c r="G24" s="23" t="s">
        <v>37</v>
      </c>
      <c r="H24" s="24"/>
      <c r="I24" s="4" t="str">
        <f>IF(SUM(H24:H24)&lt;&gt;ROUND(SUM(H24:H24),0),"WHOLE DOLLARS","")</f>
        <v/>
      </c>
      <c r="J24" s="4"/>
      <c r="K24" s="4"/>
      <c r="L24" s="4"/>
      <c r="M24" s="4"/>
      <c r="N24" s="4"/>
      <c r="O24" s="4"/>
      <c r="P24" s="4"/>
      <c r="T24" s="5"/>
      <c r="U24" s="5" t="s">
        <v>38</v>
      </c>
      <c r="V24" s="5"/>
    </row>
    <row r="25" spans="1:22" x14ac:dyDescent="0.25">
      <c r="A25" s="4"/>
      <c r="B25" s="25"/>
      <c r="C25" s="25"/>
      <c r="D25" s="25"/>
      <c r="E25" s="25"/>
      <c r="F25" s="25"/>
      <c r="G25" s="23"/>
      <c r="H25" s="26"/>
      <c r="I25" s="4"/>
      <c r="J25" s="4"/>
      <c r="K25" s="4"/>
      <c r="L25" s="4"/>
      <c r="M25" s="4"/>
      <c r="N25" s="4"/>
      <c r="O25" s="4"/>
      <c r="P25" s="4"/>
      <c r="T25" s="5"/>
      <c r="U25" s="5" t="s">
        <v>39</v>
      </c>
      <c r="V25" s="5"/>
    </row>
    <row r="26" spans="1:22" x14ac:dyDescent="0.25">
      <c r="A26" s="15"/>
      <c r="B26" s="4"/>
      <c r="C26" s="4"/>
      <c r="D26" s="4"/>
      <c r="E26" s="4"/>
      <c r="F26" s="4"/>
      <c r="G26" s="2"/>
      <c r="H26" s="4"/>
      <c r="I26" s="4"/>
      <c r="J26" s="4"/>
      <c r="K26" s="4"/>
      <c r="L26" s="4"/>
      <c r="M26" s="4"/>
      <c r="N26" s="4"/>
      <c r="O26" s="4"/>
      <c r="P26" s="4"/>
      <c r="T26" s="5"/>
      <c r="U26" s="5" t="s">
        <v>40</v>
      </c>
      <c r="V26" s="5"/>
    </row>
    <row r="27" spans="1:22" ht="12.75" customHeight="1" x14ac:dyDescent="0.25">
      <c r="A27" s="4"/>
      <c r="B27" s="73" t="s">
        <v>41</v>
      </c>
      <c r="C27" s="73"/>
      <c r="D27" s="73"/>
      <c r="E27" s="73"/>
      <c r="F27" s="73"/>
      <c r="G27" s="2"/>
      <c r="H27" s="4" t="s">
        <v>2</v>
      </c>
      <c r="I27" s="4"/>
      <c r="J27" s="4"/>
      <c r="K27" s="4"/>
      <c r="L27" s="4"/>
      <c r="M27" s="4"/>
      <c r="N27" s="4"/>
      <c r="O27" s="4"/>
      <c r="P27" s="4"/>
      <c r="T27" s="5"/>
      <c r="U27" s="5" t="s">
        <v>42</v>
      </c>
      <c r="V27" s="5"/>
    </row>
    <row r="28" spans="1:22" x14ac:dyDescent="0.25">
      <c r="A28" s="4"/>
      <c r="B28" s="73"/>
      <c r="C28" s="73"/>
      <c r="D28" s="73"/>
      <c r="E28" s="73"/>
      <c r="F28" s="73"/>
      <c r="G28" s="2"/>
      <c r="H28" s="4"/>
      <c r="I28" s="4"/>
      <c r="J28" s="4"/>
      <c r="K28" s="4"/>
      <c r="L28" s="4"/>
      <c r="M28" s="4"/>
      <c r="N28" s="4"/>
      <c r="O28" s="4"/>
      <c r="P28" s="4"/>
      <c r="T28" s="5"/>
      <c r="U28" s="5" t="s">
        <v>43</v>
      </c>
      <c r="V28" s="5"/>
    </row>
    <row r="29" spans="1:22" x14ac:dyDescent="0.25">
      <c r="A29" s="4"/>
      <c r="B29" s="73"/>
      <c r="C29" s="73"/>
      <c r="D29" s="73"/>
      <c r="E29" s="73"/>
      <c r="F29" s="73"/>
      <c r="G29" s="2"/>
      <c r="H29" s="4"/>
      <c r="I29" s="4"/>
      <c r="J29" s="4"/>
      <c r="K29" s="4"/>
      <c r="L29" s="4"/>
      <c r="M29" s="4"/>
      <c r="N29" s="4"/>
      <c r="O29" s="4"/>
      <c r="P29" s="4"/>
      <c r="T29" s="5"/>
      <c r="U29" s="5" t="s">
        <v>44</v>
      </c>
      <c r="V29" s="5"/>
    </row>
    <row r="30" spans="1:22" x14ac:dyDescent="0.25">
      <c r="A30" s="4"/>
      <c r="B30" s="73"/>
      <c r="C30" s="73"/>
      <c r="D30" s="73"/>
      <c r="E30" s="73"/>
      <c r="F30" s="73"/>
      <c r="G30" s="2"/>
      <c r="H30" s="4"/>
      <c r="I30" s="4"/>
      <c r="J30" s="4"/>
      <c r="K30" s="4"/>
      <c r="L30" s="4"/>
      <c r="M30" s="4"/>
      <c r="N30" s="4"/>
      <c r="O30" s="4"/>
      <c r="P30" s="4"/>
      <c r="T30" s="5"/>
      <c r="U30" s="5" t="s">
        <v>45</v>
      </c>
      <c r="V30" s="5"/>
    </row>
    <row r="31" spans="1:22" x14ac:dyDescent="0.25">
      <c r="A31" s="4"/>
      <c r="B31" s="73"/>
      <c r="C31" s="73"/>
      <c r="D31" s="73"/>
      <c r="E31" s="73"/>
      <c r="F31" s="73"/>
      <c r="G31" s="2"/>
      <c r="H31" s="27"/>
      <c r="I31" s="4"/>
      <c r="J31" s="4"/>
      <c r="K31" s="4"/>
      <c r="L31" s="4"/>
      <c r="M31" s="4"/>
      <c r="N31" s="4"/>
      <c r="O31" s="4"/>
      <c r="P31" s="4"/>
      <c r="T31" s="5"/>
      <c r="U31" s="5" t="s">
        <v>46</v>
      </c>
      <c r="V31" s="5"/>
    </row>
    <row r="32" spans="1:22" x14ac:dyDescent="0.25">
      <c r="A32" s="4"/>
      <c r="B32" s="74">
        <f>IF(AND((SUM(I11:I11)&gt;SUM(I2:I2)),((SUM(I11:I11)-SUM(I2:I2))&gt;0)),(SUM(I11:I11)-SUM(I2:I2)),0)</f>
        <v>1486155</v>
      </c>
      <c r="C32" s="74"/>
      <c r="D32" s="74"/>
      <c r="E32" s="74"/>
      <c r="F32" s="74"/>
      <c r="G32" s="2"/>
      <c r="H32" s="28" t="s">
        <v>2</v>
      </c>
      <c r="I32" s="4"/>
      <c r="J32" s="4"/>
      <c r="K32" s="4"/>
      <c r="L32" s="4"/>
      <c r="M32" s="4"/>
      <c r="N32" s="4"/>
      <c r="O32" s="4"/>
      <c r="P32" s="4"/>
      <c r="T32" s="5"/>
      <c r="U32" s="5" t="s">
        <v>47</v>
      </c>
      <c r="V32" s="5"/>
    </row>
    <row r="33" spans="1:22" x14ac:dyDescent="0.25">
      <c r="A33" s="4"/>
      <c r="B33" s="4"/>
      <c r="C33" s="4"/>
      <c r="D33" s="4"/>
      <c r="E33" s="4"/>
      <c r="F33" s="4"/>
      <c r="G33" s="2"/>
      <c r="H33" s="4"/>
      <c r="I33" s="4"/>
      <c r="J33" s="4"/>
      <c r="K33" s="4"/>
      <c r="L33" s="4"/>
      <c r="M33" s="4"/>
      <c r="N33" s="4"/>
      <c r="O33" s="4"/>
      <c r="P33" s="4"/>
      <c r="T33" s="5"/>
      <c r="U33" s="5" t="s">
        <v>48</v>
      </c>
      <c r="V33" s="5"/>
    </row>
    <row r="34" spans="1:22" ht="12.75" customHeight="1" x14ac:dyDescent="0.25">
      <c r="A34" s="4"/>
      <c r="B34" s="4"/>
      <c r="C34" s="72" t="s">
        <v>49</v>
      </c>
      <c r="D34" s="72"/>
      <c r="E34" s="72"/>
      <c r="F34" s="72"/>
      <c r="G34" s="2"/>
      <c r="H34" s="4"/>
      <c r="I34" s="4"/>
      <c r="J34" s="4"/>
      <c r="K34" s="4"/>
      <c r="L34" s="4"/>
      <c r="M34" s="4"/>
      <c r="N34" s="4"/>
      <c r="O34" s="4"/>
      <c r="P34" s="4"/>
      <c r="T34" s="5"/>
      <c r="U34" s="5" t="s">
        <v>50</v>
      </c>
      <c r="V34" s="5"/>
    </row>
    <row r="35" spans="1:22" x14ac:dyDescent="0.25">
      <c r="A35" s="4"/>
      <c r="B35" s="4"/>
      <c r="C35" s="72"/>
      <c r="D35" s="72"/>
      <c r="E35" s="72"/>
      <c r="F35" s="72"/>
      <c r="G35" s="23" t="s">
        <v>51</v>
      </c>
      <c r="H35" s="24"/>
      <c r="I35" s="4" t="str">
        <f>IF(SUM(H35:H35)&lt;&gt;ROUND(SUM(H35:H35),0),"WHOLE DOLLARS","")</f>
        <v/>
      </c>
      <c r="J35" s="4"/>
      <c r="K35" s="4"/>
      <c r="L35" s="4"/>
      <c r="M35" s="4"/>
      <c r="N35" s="4"/>
      <c r="O35" s="4"/>
      <c r="P35" s="4"/>
      <c r="T35" s="5"/>
      <c r="U35" s="5" t="s">
        <v>52</v>
      </c>
      <c r="V35" s="5"/>
    </row>
    <row r="36" spans="1:22" x14ac:dyDescent="0.25">
      <c r="A36" s="4"/>
      <c r="B36" s="4"/>
      <c r="C36" s="4"/>
      <c r="D36" s="4"/>
      <c r="E36" s="4"/>
      <c r="F36" s="4"/>
      <c r="G36" s="2"/>
      <c r="H36" s="4"/>
      <c r="I36" s="4"/>
      <c r="J36" s="4"/>
      <c r="K36" s="4"/>
      <c r="L36" s="4"/>
      <c r="M36" s="4"/>
      <c r="N36" s="4"/>
      <c r="O36" s="4"/>
      <c r="P36" s="4"/>
      <c r="T36" s="5"/>
      <c r="U36" s="5" t="s">
        <v>53</v>
      </c>
      <c r="V36" s="5"/>
    </row>
    <row r="37" spans="1:22" ht="12.75" customHeight="1" x14ac:dyDescent="0.25">
      <c r="A37" s="4"/>
      <c r="B37" s="4"/>
      <c r="C37" s="72" t="s">
        <v>54</v>
      </c>
      <c r="D37" s="72"/>
      <c r="E37" s="72"/>
      <c r="F37" s="72"/>
      <c r="G37" s="2"/>
      <c r="H37" s="4"/>
      <c r="I37" s="4"/>
      <c r="J37" s="4"/>
      <c r="K37" s="4"/>
      <c r="L37" s="4"/>
      <c r="M37" s="4"/>
      <c r="N37" s="4"/>
      <c r="O37" s="4"/>
      <c r="P37" s="4"/>
      <c r="T37" s="5"/>
      <c r="U37" s="5" t="s">
        <v>55</v>
      </c>
      <c r="V37" s="5"/>
    </row>
    <row r="38" spans="1:22" x14ac:dyDescent="0.25">
      <c r="A38" s="4"/>
      <c r="B38" s="4"/>
      <c r="C38" s="72"/>
      <c r="D38" s="72"/>
      <c r="E38" s="72"/>
      <c r="F38" s="72"/>
      <c r="G38" s="2"/>
      <c r="H38" s="4"/>
      <c r="I38" s="4"/>
      <c r="J38" s="4"/>
      <c r="K38" s="4"/>
      <c r="L38" s="4"/>
      <c r="M38" s="4"/>
      <c r="N38" s="4"/>
      <c r="O38" s="4"/>
      <c r="P38" s="4"/>
      <c r="T38" s="5"/>
      <c r="U38" s="5" t="s">
        <v>56</v>
      </c>
      <c r="V38" s="5"/>
    </row>
    <row r="39" spans="1:22" x14ac:dyDescent="0.25">
      <c r="A39" s="4"/>
      <c r="B39" s="4"/>
      <c r="C39" s="72"/>
      <c r="D39" s="72"/>
      <c r="E39" s="72"/>
      <c r="F39" s="72"/>
      <c r="G39" s="23" t="s">
        <v>57</v>
      </c>
      <c r="H39" s="24"/>
      <c r="I39" s="4" t="str">
        <f>IF(SUM(H39:H39)&lt;&gt;ROUND(SUM(H39:H39),0),"WHOLE DOLLARS","")</f>
        <v/>
      </c>
      <c r="J39" s="4"/>
      <c r="K39" s="4"/>
      <c r="L39" s="4"/>
      <c r="M39" s="4"/>
      <c r="N39" s="4"/>
      <c r="O39" s="4"/>
      <c r="P39" s="4"/>
      <c r="T39" s="5"/>
      <c r="U39" s="5" t="s">
        <v>58</v>
      </c>
      <c r="V39" s="5"/>
    </row>
    <row r="40" spans="1:22" x14ac:dyDescent="0.25">
      <c r="A40" s="4"/>
      <c r="B40" s="4"/>
      <c r="C40" s="4"/>
      <c r="D40" s="4"/>
      <c r="E40" s="4"/>
      <c r="F40" s="4"/>
      <c r="G40" s="2"/>
      <c r="H40" s="4"/>
      <c r="I40" s="4"/>
      <c r="J40" s="4"/>
      <c r="K40" s="4"/>
      <c r="L40" s="4"/>
      <c r="M40" s="4"/>
      <c r="N40" s="4"/>
      <c r="O40" s="4"/>
      <c r="P40" s="4"/>
      <c r="T40" s="5"/>
      <c r="U40" s="5" t="s">
        <v>59</v>
      </c>
      <c r="V40" s="5"/>
    </row>
    <row r="41" spans="1:22" x14ac:dyDescent="0.25">
      <c r="A41" s="4"/>
      <c r="B41" s="4"/>
      <c r="C41" s="70" t="s">
        <v>60</v>
      </c>
      <c r="D41" s="70"/>
      <c r="E41" s="70"/>
      <c r="F41" s="70"/>
      <c r="G41" s="23" t="s">
        <v>61</v>
      </c>
      <c r="H41" s="24" t="s">
        <v>2</v>
      </c>
      <c r="I41" s="4" t="str">
        <f>IF(SUM(H41:H41)&lt;&gt;ROUND(SUM(H41:H41),0),"WHOLE DOLLARS","")</f>
        <v/>
      </c>
      <c r="J41" s="4"/>
      <c r="K41" s="4"/>
      <c r="L41" s="4"/>
      <c r="M41" s="4"/>
      <c r="N41" s="4"/>
      <c r="O41" s="4"/>
      <c r="P41" s="4"/>
      <c r="T41" s="5"/>
      <c r="U41" s="5" t="s">
        <v>62</v>
      </c>
      <c r="V41" s="5"/>
    </row>
    <row r="42" spans="1:22" x14ac:dyDescent="0.25">
      <c r="A42" s="4"/>
      <c r="B42" s="4"/>
      <c r="C42" s="4"/>
      <c r="D42" s="4"/>
      <c r="E42" s="4"/>
      <c r="F42" s="4"/>
      <c r="G42" s="2"/>
      <c r="H42" s="4"/>
      <c r="I42" s="4"/>
      <c r="J42" s="4"/>
      <c r="K42" s="4"/>
      <c r="L42" s="4"/>
      <c r="M42" s="4"/>
      <c r="N42" s="4"/>
      <c r="O42" s="4"/>
      <c r="P42" s="4"/>
      <c r="T42" s="5"/>
      <c r="U42" s="5" t="s">
        <v>63</v>
      </c>
      <c r="V42" s="5"/>
    </row>
    <row r="43" spans="1:22" ht="12.75" customHeight="1" x14ac:dyDescent="0.25">
      <c r="A43" s="4"/>
      <c r="B43" s="4"/>
      <c r="C43" s="72" t="s">
        <v>64</v>
      </c>
      <c r="D43" s="72"/>
      <c r="E43" s="72"/>
      <c r="F43" s="72"/>
      <c r="G43" s="2"/>
      <c r="H43" s="4"/>
      <c r="I43" s="4"/>
      <c r="J43" s="4"/>
      <c r="K43" s="4"/>
      <c r="L43" s="4"/>
      <c r="M43" s="4"/>
      <c r="N43" s="4"/>
      <c r="O43" s="4"/>
      <c r="P43" s="4"/>
      <c r="T43" s="5"/>
      <c r="U43" s="5" t="s">
        <v>65</v>
      </c>
      <c r="V43" s="5"/>
    </row>
    <row r="44" spans="1:22" ht="12.75" customHeight="1" x14ac:dyDescent="0.25">
      <c r="A44" s="4"/>
      <c r="B44" s="4"/>
      <c r="C44" s="72"/>
      <c r="D44" s="72"/>
      <c r="E44" s="72"/>
      <c r="F44" s="72"/>
      <c r="G44" s="2"/>
      <c r="H44" s="4"/>
      <c r="I44" s="4"/>
      <c r="J44" s="4"/>
      <c r="K44" s="4"/>
      <c r="L44" s="4"/>
      <c r="M44" s="4"/>
      <c r="N44" s="4"/>
      <c r="O44" s="4"/>
      <c r="P44" s="4"/>
      <c r="T44" s="5"/>
      <c r="U44" s="5" t="s">
        <v>66</v>
      </c>
      <c r="V44" s="5"/>
    </row>
    <row r="45" spans="1:22" x14ac:dyDescent="0.25">
      <c r="A45" s="4"/>
      <c r="B45" s="4"/>
      <c r="C45" s="72"/>
      <c r="D45" s="72"/>
      <c r="E45" s="72"/>
      <c r="F45" s="72"/>
      <c r="G45" s="23" t="s">
        <v>67</v>
      </c>
      <c r="H45" s="24" t="s">
        <v>2</v>
      </c>
      <c r="I45" s="4" t="str">
        <f>IF(SUM(H45:H45)&lt;&gt;ROUND(SUM(H45:H45),0),"WHOLE DOLLARS","")</f>
        <v/>
      </c>
      <c r="J45" s="4"/>
      <c r="K45" s="4"/>
      <c r="L45" s="4"/>
      <c r="M45" s="4"/>
      <c r="N45" s="4"/>
      <c r="O45" s="4"/>
      <c r="P45" s="4"/>
      <c r="T45" s="5"/>
      <c r="U45" s="5" t="s">
        <v>68</v>
      </c>
      <c r="V45" s="5"/>
    </row>
    <row r="46" spans="1:22" x14ac:dyDescent="0.25">
      <c r="A46" s="4"/>
      <c r="B46" s="4"/>
      <c r="C46" s="4"/>
      <c r="D46" s="4"/>
      <c r="E46" s="4"/>
      <c r="F46" s="4"/>
      <c r="G46" s="23"/>
      <c r="H46" s="26"/>
      <c r="I46" s="26"/>
      <c r="J46" s="4"/>
      <c r="K46" s="4"/>
      <c r="L46" s="4"/>
      <c r="M46" s="4"/>
      <c r="N46" s="4"/>
      <c r="O46" s="4"/>
      <c r="P46" s="4"/>
      <c r="T46" s="5"/>
      <c r="U46" s="5" t="s">
        <v>69</v>
      </c>
      <c r="V46" s="5"/>
    </row>
    <row r="47" spans="1:22" x14ac:dyDescent="0.25">
      <c r="A47" s="4"/>
      <c r="B47" s="4"/>
      <c r="C47" s="4"/>
      <c r="D47" s="70" t="s">
        <v>70</v>
      </c>
      <c r="E47" s="70"/>
      <c r="F47" s="70"/>
      <c r="G47" s="23"/>
      <c r="H47" s="26">
        <f>SUM(H35:H45)</f>
        <v>0</v>
      </c>
      <c r="I47" s="26" t="s">
        <v>2</v>
      </c>
      <c r="J47" s="29" t="str">
        <f>IF(B32&lt;H47,"PROBLEM - The sum of these 4 activities may not exceed","OK")</f>
        <v>OK</v>
      </c>
      <c r="K47" s="4"/>
      <c r="L47" s="4"/>
      <c r="M47" s="4"/>
      <c r="N47" s="4"/>
      <c r="O47" s="4"/>
      <c r="P47" s="29" t="s">
        <v>2</v>
      </c>
      <c r="T47" s="5"/>
      <c r="U47" s="5" t="s">
        <v>71</v>
      </c>
      <c r="V47" s="5"/>
    </row>
    <row r="48" spans="1:22" x14ac:dyDescent="0.25">
      <c r="A48" s="4"/>
      <c r="B48" s="4"/>
      <c r="C48" s="4"/>
      <c r="D48" s="4"/>
      <c r="E48" s="4"/>
      <c r="F48" s="4"/>
      <c r="G48" s="23"/>
      <c r="H48" s="26"/>
      <c r="I48" s="26"/>
      <c r="J48" s="29" t="str">
        <f>IF(J47&lt;&gt;"OK",(B32),"")</f>
        <v/>
      </c>
      <c r="K48" s="4"/>
      <c r="L48" s="4"/>
      <c r="M48" s="4"/>
      <c r="N48" s="4"/>
      <c r="O48" s="4"/>
      <c r="P48" s="29"/>
      <c r="T48" s="5"/>
      <c r="U48" s="5" t="s">
        <v>72</v>
      </c>
      <c r="V48" s="5"/>
    </row>
    <row r="49" spans="1:22" x14ac:dyDescent="0.25">
      <c r="A49" s="4"/>
      <c r="B49" s="4"/>
      <c r="C49" s="4"/>
      <c r="D49" s="4"/>
      <c r="E49" s="4"/>
      <c r="F49" s="4"/>
      <c r="G49" s="23"/>
      <c r="H49" s="26"/>
      <c r="I49" s="26"/>
      <c r="J49" s="29"/>
      <c r="K49" s="4"/>
      <c r="L49" s="4"/>
      <c r="M49" s="4"/>
      <c r="N49" s="4"/>
      <c r="O49" s="4"/>
      <c r="P49" s="29"/>
      <c r="T49" s="5"/>
      <c r="U49" s="5" t="s">
        <v>73</v>
      </c>
      <c r="V49" s="5"/>
    </row>
    <row r="50" spans="1:22" ht="12.75" customHeight="1" x14ac:dyDescent="0.25">
      <c r="A50" s="4"/>
      <c r="B50" s="72" t="s">
        <v>74</v>
      </c>
      <c r="C50" s="72"/>
      <c r="D50" s="72"/>
      <c r="E50" s="72"/>
      <c r="F50" s="72"/>
      <c r="G50" s="2"/>
      <c r="H50" s="4"/>
      <c r="I50" s="4"/>
      <c r="J50" s="4"/>
      <c r="K50" s="4"/>
      <c r="L50" s="4"/>
      <c r="M50" s="4"/>
      <c r="N50" s="4"/>
      <c r="O50" s="4"/>
      <c r="P50" s="4"/>
      <c r="T50" s="5"/>
      <c r="U50" s="5" t="s">
        <v>75</v>
      </c>
      <c r="V50" s="5"/>
    </row>
    <row r="51" spans="1:22" x14ac:dyDescent="0.25">
      <c r="A51" s="4"/>
      <c r="B51" s="72"/>
      <c r="C51" s="72"/>
      <c r="D51" s="72"/>
      <c r="E51" s="72"/>
      <c r="F51" s="72"/>
      <c r="G51" s="2"/>
      <c r="H51" s="4"/>
      <c r="I51" s="4"/>
      <c r="J51" s="4"/>
      <c r="K51" s="4"/>
      <c r="L51" s="4"/>
      <c r="M51" s="4"/>
      <c r="N51" s="4"/>
      <c r="O51" s="4"/>
      <c r="P51" s="4"/>
      <c r="T51" s="5"/>
      <c r="U51" s="5" t="s">
        <v>76</v>
      </c>
      <c r="V51" s="5"/>
    </row>
    <row r="52" spans="1:22" x14ac:dyDescent="0.25">
      <c r="A52" s="4"/>
      <c r="B52" s="72"/>
      <c r="C52" s="72"/>
      <c r="D52" s="72"/>
      <c r="E52" s="72"/>
      <c r="F52" s="72"/>
      <c r="G52" s="2"/>
      <c r="H52" s="4"/>
      <c r="I52" s="4"/>
      <c r="J52" s="4"/>
      <c r="K52" s="4"/>
      <c r="L52" s="4"/>
      <c r="M52" s="4"/>
      <c r="N52" s="4"/>
      <c r="O52" s="4"/>
      <c r="P52" s="4"/>
      <c r="T52" s="5"/>
      <c r="U52" s="5" t="s">
        <v>77</v>
      </c>
      <c r="V52" s="5"/>
    </row>
    <row r="53" spans="1:22" x14ac:dyDescent="0.25">
      <c r="A53" s="4"/>
      <c r="B53" s="72"/>
      <c r="C53" s="72"/>
      <c r="D53" s="72"/>
      <c r="E53" s="72"/>
      <c r="F53" s="72"/>
      <c r="G53" s="2"/>
      <c r="H53" s="4"/>
      <c r="I53" s="4"/>
      <c r="J53" s="4"/>
      <c r="K53" s="4"/>
      <c r="L53" s="4"/>
      <c r="M53" s="4"/>
      <c r="N53" s="4"/>
      <c r="O53" s="4"/>
      <c r="P53" s="4"/>
      <c r="T53" s="5"/>
      <c r="U53" s="5" t="s">
        <v>78</v>
      </c>
      <c r="V53" s="5"/>
    </row>
    <row r="54" spans="1:22" x14ac:dyDescent="0.25">
      <c r="A54" s="4"/>
      <c r="B54" s="72"/>
      <c r="C54" s="72"/>
      <c r="D54" s="72"/>
      <c r="E54" s="72"/>
      <c r="F54" s="72"/>
      <c r="G54" s="2"/>
      <c r="H54" s="4"/>
      <c r="I54" s="4"/>
      <c r="J54" s="4"/>
      <c r="K54" s="4"/>
      <c r="L54" s="4"/>
      <c r="M54" s="4"/>
      <c r="N54" s="4"/>
      <c r="O54" s="4"/>
      <c r="P54" s="4"/>
      <c r="T54" s="5"/>
      <c r="U54" s="5" t="s">
        <v>79</v>
      </c>
      <c r="V54" s="5"/>
    </row>
    <row r="55" spans="1:22" x14ac:dyDescent="0.25">
      <c r="A55" s="4"/>
      <c r="B55" s="72"/>
      <c r="C55" s="72"/>
      <c r="D55" s="72"/>
      <c r="E55" s="72"/>
      <c r="F55" s="72"/>
      <c r="G55" s="2"/>
      <c r="H55" s="4"/>
      <c r="I55" s="4"/>
      <c r="J55" s="4"/>
      <c r="K55" s="4"/>
      <c r="L55" s="4"/>
      <c r="M55" s="4"/>
      <c r="N55" s="4"/>
      <c r="O55" s="4"/>
      <c r="P55" s="4"/>
      <c r="T55" s="5"/>
      <c r="U55" s="5" t="s">
        <v>80</v>
      </c>
      <c r="V55" s="5"/>
    </row>
    <row r="56" spans="1:22" x14ac:dyDescent="0.25">
      <c r="A56" s="4"/>
      <c r="B56" s="72"/>
      <c r="C56" s="72"/>
      <c r="D56" s="72"/>
      <c r="E56" s="72"/>
      <c r="F56" s="72"/>
      <c r="G56" s="2"/>
      <c r="H56" s="4"/>
      <c r="I56" s="4"/>
      <c r="J56" s="4"/>
      <c r="K56" s="4"/>
      <c r="L56" s="4"/>
      <c r="M56" s="4"/>
      <c r="N56" s="4"/>
      <c r="O56" s="4"/>
      <c r="P56" s="4"/>
      <c r="T56" s="5"/>
      <c r="U56" s="5" t="s">
        <v>81</v>
      </c>
      <c r="V56" s="5"/>
    </row>
    <row r="57" spans="1:22" x14ac:dyDescent="0.25">
      <c r="A57" s="4"/>
      <c r="B57" s="72"/>
      <c r="C57" s="72"/>
      <c r="D57" s="72"/>
      <c r="E57" s="72"/>
      <c r="F57" s="72"/>
      <c r="G57" s="2"/>
      <c r="H57" s="4"/>
      <c r="I57" s="4"/>
      <c r="J57" s="4"/>
      <c r="K57" s="4"/>
      <c r="L57" s="4"/>
      <c r="M57" s="4"/>
      <c r="N57" s="4"/>
      <c r="O57" s="4"/>
      <c r="P57" s="4"/>
      <c r="T57" s="5"/>
      <c r="U57" s="5" t="s">
        <v>82</v>
      </c>
      <c r="V57" s="5"/>
    </row>
    <row r="58" spans="1:22" x14ac:dyDescent="0.25">
      <c r="A58" s="4"/>
      <c r="B58" s="72"/>
      <c r="C58" s="72"/>
      <c r="D58" s="72"/>
      <c r="E58" s="72"/>
      <c r="F58" s="72"/>
      <c r="G58" s="23" t="s">
        <v>83</v>
      </c>
      <c r="H58" s="24" t="s">
        <v>2</v>
      </c>
      <c r="I58" s="4" t="str">
        <f>IF(SUM(H58:H58)&lt;&gt;ROUND(SUM(H58:H58),0),"WHOLE DOLLARS","")</f>
        <v/>
      </c>
      <c r="J58" s="4"/>
      <c r="K58" s="4"/>
      <c r="L58" s="4"/>
      <c r="M58" s="4"/>
      <c r="N58" s="4"/>
      <c r="O58" s="4"/>
      <c r="P58" s="4"/>
      <c r="T58" s="5"/>
      <c r="U58" s="5" t="s">
        <v>84</v>
      </c>
      <c r="V58" s="5"/>
    </row>
    <row r="59" spans="1:22" x14ac:dyDescent="0.25">
      <c r="A59" s="4"/>
      <c r="B59" s="4"/>
      <c r="C59" s="4"/>
      <c r="D59" s="4"/>
      <c r="E59" s="4"/>
      <c r="F59" s="4"/>
      <c r="G59" s="23"/>
      <c r="H59" s="26"/>
      <c r="I59" s="26"/>
      <c r="J59" s="29"/>
      <c r="K59" s="4"/>
      <c r="L59" s="4"/>
      <c r="M59" s="4"/>
      <c r="N59" s="4"/>
      <c r="O59" s="4"/>
      <c r="P59" s="29"/>
      <c r="T59" s="5"/>
      <c r="U59" s="5" t="s">
        <v>85</v>
      </c>
      <c r="V59" s="5"/>
    </row>
    <row r="60" spans="1:22" x14ac:dyDescent="0.25">
      <c r="A60" s="4"/>
      <c r="B60" s="4"/>
      <c r="C60" s="4"/>
      <c r="D60" s="4"/>
      <c r="E60" s="4"/>
      <c r="F60" s="4"/>
      <c r="G60" s="23"/>
      <c r="H60" s="26"/>
      <c r="I60" s="26"/>
      <c r="J60" s="29"/>
      <c r="K60" s="4"/>
      <c r="L60" s="4"/>
      <c r="M60" s="4"/>
      <c r="N60" s="4"/>
      <c r="O60" s="4"/>
      <c r="P60" s="29"/>
      <c r="T60" s="5"/>
      <c r="U60" s="5"/>
      <c r="V60" s="5"/>
    </row>
    <row r="61" spans="1:22" x14ac:dyDescent="0.25">
      <c r="A61" s="4"/>
      <c r="B61" s="4"/>
      <c r="C61" s="4"/>
      <c r="D61" s="4"/>
      <c r="E61" s="4"/>
      <c r="F61" s="4"/>
      <c r="G61" s="23"/>
      <c r="H61" s="26"/>
      <c r="I61" s="26"/>
      <c r="J61" s="29"/>
      <c r="K61" s="4"/>
      <c r="L61" s="4"/>
      <c r="M61" s="4"/>
      <c r="N61" s="4"/>
      <c r="O61" s="4"/>
      <c r="P61" s="29"/>
      <c r="T61" s="5"/>
      <c r="U61" s="5"/>
      <c r="V61" s="5"/>
    </row>
    <row r="62" spans="1:22" x14ac:dyDescent="0.25">
      <c r="A62" s="4"/>
      <c r="B62" s="4"/>
      <c r="C62" s="4"/>
      <c r="D62" s="27" t="s">
        <v>86</v>
      </c>
      <c r="E62" s="4"/>
      <c r="F62" s="4"/>
      <c r="G62" s="23"/>
      <c r="H62" s="26"/>
      <c r="I62" s="26">
        <f>SUM(H21:H58)-H47</f>
        <v>3581049</v>
      </c>
      <c r="J62" s="75" t="str">
        <f>IF(I62&gt;SUM(I11:I11),"PROBLEM - You have distributed more funds for Administration than you said you want to set aside for Administration",(IF(I62&lt;SUM(I11:I11),"PROBLEM - You have not distributed as much as you said you wanted to set aside for Administration.","OK")))</f>
        <v>OK</v>
      </c>
      <c r="K62" s="75"/>
      <c r="L62" s="75"/>
      <c r="M62" s="75"/>
      <c r="N62" s="75"/>
      <c r="O62" s="75"/>
      <c r="P62" s="75"/>
      <c r="T62" s="5"/>
      <c r="U62" s="5"/>
      <c r="V62" s="5"/>
    </row>
    <row r="63" spans="1:22" x14ac:dyDescent="0.25">
      <c r="A63" s="4"/>
      <c r="B63" s="4"/>
      <c r="C63" s="4"/>
      <c r="D63" s="27"/>
      <c r="E63" s="4"/>
      <c r="F63" s="4"/>
      <c r="G63" s="23"/>
      <c r="H63" s="26"/>
      <c r="I63" s="26"/>
      <c r="J63" s="75"/>
      <c r="K63" s="75"/>
      <c r="L63" s="75"/>
      <c r="M63" s="75"/>
      <c r="N63" s="75"/>
      <c r="O63" s="75"/>
      <c r="P63" s="75"/>
      <c r="T63" s="5"/>
      <c r="U63" s="30"/>
      <c r="V63" s="5"/>
    </row>
    <row r="64" spans="1:22" x14ac:dyDescent="0.25">
      <c r="A64" s="4"/>
      <c r="B64" s="4"/>
      <c r="C64" s="4"/>
      <c r="D64" s="4"/>
      <c r="E64" s="4"/>
      <c r="F64" s="4"/>
      <c r="G64" s="23"/>
      <c r="H64" s="26"/>
      <c r="I64" s="26"/>
      <c r="J64" s="75" t="str">
        <f>IF(I62&lt;&gt;SUM(I11:I11),"The difference between what you said you wanted to set aside and the details of what you have set aside is","")</f>
        <v/>
      </c>
      <c r="K64" s="75"/>
      <c r="L64" s="75"/>
      <c r="M64" s="75"/>
      <c r="N64" s="75"/>
      <c r="O64" s="75"/>
      <c r="P64" s="75"/>
      <c r="T64" s="5"/>
      <c r="U64" s="5"/>
      <c r="V64" s="5"/>
    </row>
    <row r="65" spans="1:22" x14ac:dyDescent="0.25">
      <c r="A65" s="4"/>
      <c r="B65" s="4"/>
      <c r="C65" s="4"/>
      <c r="D65" s="4"/>
      <c r="E65" s="4"/>
      <c r="F65" s="4"/>
      <c r="G65" s="23"/>
      <c r="H65" s="26"/>
      <c r="I65" s="26"/>
      <c r="J65" s="75"/>
      <c r="K65" s="75"/>
      <c r="L65" s="75"/>
      <c r="M65" s="75"/>
      <c r="N65" s="75"/>
      <c r="O65" s="75"/>
      <c r="P65" s="75"/>
      <c r="T65" s="5"/>
      <c r="U65" s="5"/>
      <c r="V65" s="5"/>
    </row>
    <row r="66" spans="1:22" x14ac:dyDescent="0.25">
      <c r="A66" s="4"/>
      <c r="B66" s="4"/>
      <c r="C66" s="4"/>
      <c r="D66" s="4"/>
      <c r="E66" s="4"/>
      <c r="F66" s="4"/>
      <c r="G66" s="23"/>
      <c r="H66" s="26"/>
      <c r="I66" s="26"/>
      <c r="J66" s="29" t="str">
        <f>IF(I62&gt;SUM(I11:I11),I62-SUM(I11:I11),(IF(I62&lt;SUM(I11:I11),SUM(I11:I11)-I62,"")))</f>
        <v/>
      </c>
      <c r="K66" s="4"/>
      <c r="L66" s="4"/>
      <c r="M66" s="4"/>
      <c r="N66" s="4"/>
      <c r="O66" s="4"/>
      <c r="P66" s="4"/>
      <c r="T66" s="5"/>
      <c r="U66" s="5"/>
      <c r="V66" s="5"/>
    </row>
    <row r="67" spans="1:22" x14ac:dyDescent="0.25">
      <c r="A67" s="4"/>
      <c r="B67" s="4"/>
      <c r="C67" s="4"/>
      <c r="D67" s="4"/>
      <c r="E67" s="4"/>
      <c r="F67" s="4"/>
      <c r="G67" s="2"/>
      <c r="H67" s="4"/>
      <c r="I67" s="4"/>
      <c r="J67" s="4"/>
      <c r="K67" s="4"/>
      <c r="L67" s="4"/>
      <c r="M67" s="4"/>
      <c r="N67" s="4"/>
      <c r="O67" s="4"/>
      <c r="P67" s="4"/>
    </row>
    <row r="68" spans="1:22" x14ac:dyDescent="0.25">
      <c r="A68" s="15" t="s">
        <v>87</v>
      </c>
      <c r="B68" s="4"/>
      <c r="C68" s="4"/>
      <c r="D68" s="4"/>
      <c r="E68" s="4"/>
      <c r="F68" s="4"/>
      <c r="G68" s="2"/>
      <c r="H68" s="4"/>
      <c r="I68" s="4"/>
      <c r="J68" s="4"/>
      <c r="K68" s="4"/>
      <c r="L68" s="4"/>
      <c r="M68" s="4"/>
      <c r="N68" s="4"/>
      <c r="O68" s="4"/>
      <c r="P68" s="4"/>
    </row>
    <row r="69" spans="1:22" x14ac:dyDescent="0.25">
      <c r="A69" s="15"/>
      <c r="B69" s="4"/>
      <c r="C69" s="4"/>
      <c r="D69" s="4"/>
      <c r="E69" s="4"/>
      <c r="F69" s="4"/>
      <c r="G69" s="2"/>
      <c r="H69" s="4"/>
      <c r="I69" s="4"/>
      <c r="J69" s="4"/>
      <c r="K69" s="4"/>
      <c r="L69" s="4"/>
      <c r="M69" s="4"/>
      <c r="N69" s="4"/>
      <c r="O69" s="4"/>
      <c r="P69" s="4"/>
    </row>
    <row r="70" spans="1:22" ht="12.75" customHeight="1" x14ac:dyDescent="0.25">
      <c r="A70" s="72" t="s">
        <v>88</v>
      </c>
      <c r="B70" s="72"/>
      <c r="C70" s="72"/>
      <c r="D70" s="72"/>
      <c r="E70" s="72"/>
      <c r="F70" s="72"/>
      <c r="G70" s="2"/>
      <c r="H70" s="4"/>
      <c r="I70" s="4"/>
      <c r="J70" s="4"/>
      <c r="K70" s="4"/>
      <c r="L70" s="4"/>
      <c r="M70" s="4"/>
      <c r="N70" s="4"/>
      <c r="O70" s="4"/>
      <c r="P70" s="4"/>
    </row>
    <row r="71" spans="1:22" x14ac:dyDescent="0.25">
      <c r="A71" s="72"/>
      <c r="B71" s="72"/>
      <c r="C71" s="72"/>
      <c r="D71" s="72"/>
      <c r="E71" s="72"/>
      <c r="F71" s="72"/>
      <c r="G71" s="2"/>
      <c r="H71" s="4"/>
      <c r="I71" s="4"/>
      <c r="J71" s="4"/>
      <c r="K71" s="4"/>
      <c r="L71" s="4"/>
      <c r="M71" s="4"/>
      <c r="N71" s="4"/>
      <c r="O71" s="4"/>
      <c r="P71" s="4"/>
    </row>
    <row r="72" spans="1:22" x14ac:dyDescent="0.25">
      <c r="A72" s="72"/>
      <c r="B72" s="72"/>
      <c r="C72" s="72"/>
      <c r="D72" s="72"/>
      <c r="E72" s="72"/>
      <c r="F72" s="72"/>
      <c r="G72" s="23"/>
      <c r="H72" s="26">
        <f xml:space="preserve"> (E2)</f>
        <v>17866677.5446404</v>
      </c>
      <c r="I72" s="26" t="s">
        <v>2</v>
      </c>
      <c r="J72" s="4"/>
      <c r="K72" s="4"/>
      <c r="L72" s="4"/>
      <c r="M72" s="4"/>
      <c r="N72" s="4"/>
      <c r="O72" s="4"/>
      <c r="P72" s="4"/>
    </row>
    <row r="73" spans="1:22" ht="12.75" customHeight="1" x14ac:dyDescent="0.25">
      <c r="A73" s="72" t="s">
        <v>89</v>
      </c>
      <c r="B73" s="72"/>
      <c r="C73" s="72"/>
      <c r="D73" s="72"/>
      <c r="E73" s="72"/>
      <c r="F73" s="72"/>
      <c r="G73" s="2"/>
      <c r="H73" s="4"/>
      <c r="I73" s="4"/>
      <c r="J73" s="4"/>
      <c r="K73" s="4"/>
      <c r="L73" s="4"/>
      <c r="M73" s="4"/>
      <c r="N73" s="4"/>
      <c r="O73" s="4"/>
      <c r="P73" s="4"/>
    </row>
    <row r="74" spans="1:22" x14ac:dyDescent="0.25">
      <c r="A74" s="72"/>
      <c r="B74" s="72"/>
      <c r="C74" s="72"/>
      <c r="D74" s="72"/>
      <c r="E74" s="72"/>
      <c r="F74" s="72"/>
      <c r="G74" s="2"/>
      <c r="H74" s="26" t="s">
        <v>2</v>
      </c>
      <c r="I74" s="26" t="s">
        <v>2</v>
      </c>
      <c r="J74" s="4"/>
      <c r="K74" s="4"/>
      <c r="L74" s="4"/>
      <c r="M74" s="4"/>
      <c r="N74" s="4"/>
      <c r="O74" s="4"/>
      <c r="P74" s="4"/>
    </row>
    <row r="75" spans="1:22" x14ac:dyDescent="0.25">
      <c r="A75" s="15"/>
      <c r="B75" s="4"/>
      <c r="C75" s="4"/>
      <c r="D75" s="4"/>
      <c r="E75" s="4"/>
      <c r="F75" s="4"/>
      <c r="G75" s="2"/>
      <c r="H75" s="4"/>
      <c r="I75" s="4"/>
      <c r="J75" s="4"/>
      <c r="K75" s="4"/>
      <c r="L75" s="4"/>
      <c r="M75" s="4"/>
      <c r="N75" s="4"/>
      <c r="O75" s="4"/>
      <c r="P75" s="4"/>
    </row>
    <row r="76" spans="1:22" ht="12.75" customHeight="1" x14ac:dyDescent="0.25">
      <c r="A76" s="72" t="s">
        <v>90</v>
      </c>
      <c r="B76" s="72"/>
      <c r="C76" s="72"/>
      <c r="D76" s="72"/>
      <c r="E76" s="72"/>
      <c r="F76" s="72"/>
      <c r="G76" s="2"/>
      <c r="H76" s="4"/>
      <c r="I76" s="4"/>
      <c r="J76" s="4"/>
      <c r="K76" s="4"/>
      <c r="L76" s="4"/>
      <c r="M76" s="4"/>
      <c r="N76" s="4"/>
      <c r="O76" s="4"/>
      <c r="P76" s="4"/>
    </row>
    <row r="77" spans="1:22" x14ac:dyDescent="0.25">
      <c r="A77" s="72"/>
      <c r="B77" s="72"/>
      <c r="C77" s="72"/>
      <c r="D77" s="72"/>
      <c r="E77" s="72"/>
      <c r="F77" s="72"/>
      <c r="G77" s="2"/>
      <c r="H77" s="4"/>
      <c r="I77" s="4"/>
      <c r="J77" s="4"/>
      <c r="K77" s="4"/>
      <c r="L77" s="4"/>
      <c r="M77" s="4"/>
      <c r="N77" s="4"/>
      <c r="O77" s="4"/>
      <c r="P77" s="4"/>
    </row>
    <row r="78" spans="1:22" x14ac:dyDescent="0.25">
      <c r="A78" s="72"/>
      <c r="B78" s="72"/>
      <c r="C78" s="72"/>
      <c r="D78" s="72"/>
      <c r="E78" s="72"/>
      <c r="F78" s="72"/>
      <c r="G78" s="23"/>
      <c r="H78" s="26">
        <f>(F2)</f>
        <v>15988050.076350873</v>
      </c>
      <c r="I78" s="26" t="s">
        <v>2</v>
      </c>
      <c r="J78" s="4"/>
      <c r="K78" s="4"/>
      <c r="L78" s="4"/>
      <c r="M78" s="4"/>
      <c r="N78" s="4"/>
      <c r="O78" s="4"/>
      <c r="P78" s="4"/>
    </row>
    <row r="79" spans="1:22" x14ac:dyDescent="0.25">
      <c r="A79" s="15"/>
      <c r="B79" s="4"/>
      <c r="C79" s="4"/>
      <c r="D79" s="4"/>
      <c r="E79" s="4"/>
      <c r="F79" s="4"/>
      <c r="G79" s="2"/>
      <c r="H79" s="4"/>
      <c r="I79" s="4"/>
      <c r="J79" s="4"/>
      <c r="K79" s="4"/>
      <c r="L79" s="4"/>
      <c r="M79" s="4"/>
      <c r="N79" s="4"/>
      <c r="O79" s="4"/>
      <c r="P79" s="4"/>
    </row>
    <row r="80" spans="1:22" ht="12.75" customHeight="1" x14ac:dyDescent="0.25">
      <c r="A80" s="72" t="s">
        <v>91</v>
      </c>
      <c r="B80" s="72"/>
      <c r="C80" s="72"/>
      <c r="D80" s="72"/>
      <c r="E80" s="72"/>
      <c r="F80" s="72"/>
      <c r="G80" s="2"/>
      <c r="H80" s="4"/>
      <c r="I80" s="4"/>
      <c r="J80" s="4"/>
      <c r="K80" s="4"/>
      <c r="L80" s="4"/>
      <c r="M80" s="4"/>
      <c r="N80" s="4"/>
      <c r="O80" s="4"/>
      <c r="P80" s="4"/>
    </row>
    <row r="81" spans="1:16" customFormat="1" x14ac:dyDescent="0.25">
      <c r="A81" s="72"/>
      <c r="B81" s="72"/>
      <c r="C81" s="72"/>
      <c r="D81" s="72"/>
      <c r="E81" s="72"/>
      <c r="F81" s="72"/>
      <c r="G81" s="2"/>
      <c r="H81" s="4"/>
      <c r="I81" s="4"/>
      <c r="J81" s="4"/>
      <c r="K81" s="4"/>
      <c r="L81" s="4"/>
      <c r="M81" s="4"/>
      <c r="N81" s="4"/>
      <c r="O81" s="4"/>
      <c r="P81" s="4"/>
    </row>
    <row r="82" spans="1:16" customFormat="1" x14ac:dyDescent="0.25">
      <c r="A82" s="72"/>
      <c r="B82" s="72"/>
      <c r="C82" s="72"/>
      <c r="D82" s="72"/>
      <c r="E82" s="72"/>
      <c r="F82" s="72"/>
      <c r="G82" s="23"/>
      <c r="H82" s="26">
        <f>(G2)</f>
        <v>18760011.421872422</v>
      </c>
      <c r="I82" s="26" t="s">
        <v>2</v>
      </c>
      <c r="J82" s="4"/>
      <c r="K82" s="4"/>
      <c r="L82" s="4"/>
      <c r="M82" s="4"/>
      <c r="N82" s="4"/>
      <c r="O82" s="4"/>
      <c r="P82" s="4"/>
    </row>
    <row r="83" spans="1:16" customFormat="1" ht="12.75" customHeight="1" x14ac:dyDescent="0.25">
      <c r="A83" s="72" t="s">
        <v>89</v>
      </c>
      <c r="B83" s="72"/>
      <c r="C83" s="72"/>
      <c r="D83" s="72"/>
      <c r="E83" s="72"/>
      <c r="F83" s="72"/>
      <c r="G83" s="2"/>
      <c r="H83" s="4"/>
      <c r="I83" s="4"/>
      <c r="J83" s="4"/>
      <c r="K83" s="4"/>
      <c r="L83" s="4"/>
      <c r="M83" s="4"/>
      <c r="N83" s="4"/>
      <c r="O83" s="4"/>
      <c r="P83" s="4"/>
    </row>
    <row r="84" spans="1:16" customFormat="1" x14ac:dyDescent="0.25">
      <c r="A84" s="72"/>
      <c r="B84" s="72"/>
      <c r="C84" s="72"/>
      <c r="D84" s="72"/>
      <c r="E84" s="72"/>
      <c r="F84" s="72"/>
      <c r="G84" s="2"/>
      <c r="H84" s="4"/>
      <c r="I84" s="4"/>
      <c r="J84" s="4"/>
      <c r="K84" s="4"/>
      <c r="L84" s="4"/>
      <c r="M84" s="4"/>
      <c r="N84" s="4"/>
      <c r="O84" s="4"/>
      <c r="P84" s="4"/>
    </row>
    <row r="85" spans="1:16" customFormat="1" x14ac:dyDescent="0.25">
      <c r="A85" s="4"/>
      <c r="B85" s="4"/>
      <c r="C85" s="4"/>
      <c r="D85" s="4"/>
      <c r="E85" s="4"/>
      <c r="F85" s="4"/>
      <c r="G85" s="2"/>
      <c r="H85" s="4"/>
      <c r="I85" s="4"/>
      <c r="J85" s="4"/>
      <c r="K85" s="4"/>
      <c r="L85" s="4"/>
      <c r="M85" s="4"/>
      <c r="N85" s="4"/>
      <c r="O85" s="4"/>
      <c r="P85" s="4"/>
    </row>
    <row r="86" spans="1:16" customFormat="1" ht="12.75" customHeight="1" x14ac:dyDescent="0.25">
      <c r="A86" s="72" t="s">
        <v>92</v>
      </c>
      <c r="B86" s="72"/>
      <c r="C86" s="72"/>
      <c r="D86" s="72"/>
      <c r="E86" s="72"/>
      <c r="F86" s="72"/>
      <c r="G86" s="2"/>
      <c r="H86" s="4"/>
      <c r="I86" s="4"/>
      <c r="J86" s="4"/>
      <c r="K86" s="4"/>
      <c r="L86" s="4"/>
      <c r="M86" s="4"/>
      <c r="N86" s="4"/>
      <c r="O86" s="4"/>
      <c r="P86" s="4"/>
    </row>
    <row r="87" spans="1:16" customFormat="1" x14ac:dyDescent="0.25">
      <c r="A87" s="72"/>
      <c r="B87" s="72"/>
      <c r="C87" s="72"/>
      <c r="D87" s="72"/>
      <c r="E87" s="72"/>
      <c r="F87" s="72"/>
      <c r="G87" s="2"/>
      <c r="H87" s="4"/>
      <c r="I87" s="4"/>
      <c r="J87" s="4"/>
      <c r="K87" s="4"/>
      <c r="L87" s="4"/>
      <c r="M87" s="4"/>
      <c r="N87" s="4"/>
      <c r="O87" s="4"/>
      <c r="P87" s="4"/>
    </row>
    <row r="88" spans="1:16" customFormat="1" x14ac:dyDescent="0.25">
      <c r="A88" s="72"/>
      <c r="B88" s="72"/>
      <c r="C88" s="72"/>
      <c r="D88" s="72"/>
      <c r="E88" s="72"/>
      <c r="F88" s="72"/>
      <c r="G88" s="23"/>
      <c r="H88" s="26">
        <f>(H2)</f>
        <v>16973343.667408381</v>
      </c>
      <c r="I88" s="26" t="s">
        <v>2</v>
      </c>
      <c r="J88" s="4"/>
      <c r="K88" s="4"/>
      <c r="L88" s="4"/>
      <c r="M88" s="4"/>
      <c r="N88" s="4"/>
      <c r="O88" s="4"/>
      <c r="P88" s="4"/>
    </row>
    <row r="89" spans="1:16" customFormat="1" x14ac:dyDescent="0.25">
      <c r="A89" s="4"/>
      <c r="B89" s="4"/>
      <c r="C89" s="4"/>
      <c r="D89" s="4"/>
      <c r="E89" s="4"/>
      <c r="F89" s="4"/>
      <c r="G89" s="2"/>
      <c r="H89" s="4"/>
      <c r="I89" s="4"/>
      <c r="J89" s="4"/>
      <c r="K89" s="4"/>
      <c r="L89" s="4"/>
      <c r="M89" s="4"/>
      <c r="N89" s="4"/>
      <c r="O89" s="4"/>
      <c r="P89" s="4"/>
    </row>
    <row r="90" spans="1:16" customFormat="1" x14ac:dyDescent="0.25">
      <c r="A90" s="4"/>
      <c r="B90" s="4"/>
      <c r="C90" s="4"/>
      <c r="D90" s="4"/>
      <c r="E90" s="4"/>
      <c r="F90" s="4"/>
      <c r="G90" s="2"/>
      <c r="H90" s="4"/>
      <c r="I90" s="4"/>
      <c r="J90" s="4"/>
      <c r="K90" s="4"/>
      <c r="L90" s="4"/>
      <c r="M90" s="4"/>
      <c r="N90" s="4"/>
      <c r="O90" s="4"/>
      <c r="P90" s="4"/>
    </row>
    <row r="91" spans="1:16" customFormat="1" x14ac:dyDescent="0.25">
      <c r="A91" s="69" t="s">
        <v>93</v>
      </c>
      <c r="B91" s="69"/>
      <c r="C91" s="69"/>
      <c r="D91" s="69"/>
      <c r="E91" s="69"/>
      <c r="F91" s="69"/>
      <c r="G91" s="2"/>
      <c r="H91" s="32" t="s">
        <v>94</v>
      </c>
      <c r="I91" s="33"/>
      <c r="J91" s="15" t="str">
        <f>IF(AND((H91&lt;&gt;"Yes"),(H91&lt;&gt;"YES"),(H91&lt;&gt;"Y"),(H91&lt;&gt;"yes"),(H91&lt;&gt;"y"),(H91&lt;&gt;"No"),(H91&lt;&gt;"no"),(H91&lt;&gt;"N"),(H91&lt;&gt;"no"),(H91&lt;&gt;"n")),"PROBLEM - You must indicate 'Yes' or 'No'.","  ")</f>
        <v xml:space="preserve">  </v>
      </c>
      <c r="K91" s="4"/>
      <c r="L91" s="4"/>
      <c r="M91" s="4"/>
      <c r="N91" s="4"/>
      <c r="O91" s="4"/>
      <c r="P91" s="4"/>
    </row>
    <row r="92" spans="1:16" customFormat="1" x14ac:dyDescent="0.25">
      <c r="A92" s="15"/>
      <c r="B92" s="4"/>
      <c r="C92" s="4"/>
      <c r="D92" s="4"/>
      <c r="E92" s="4"/>
      <c r="F92" s="4"/>
      <c r="G92" s="2"/>
      <c r="H92" s="4"/>
      <c r="I92" s="33"/>
      <c r="J92" s="34" t="s">
        <v>94</v>
      </c>
      <c r="K92" s="4"/>
      <c r="L92" s="4"/>
      <c r="M92" s="4"/>
      <c r="N92" s="4"/>
      <c r="O92" s="4"/>
      <c r="P92" s="4"/>
    </row>
    <row r="93" spans="1:16" customFormat="1" x14ac:dyDescent="0.25">
      <c r="A93" s="15"/>
      <c r="B93" s="70" t="s">
        <v>95</v>
      </c>
      <c r="C93" s="70"/>
      <c r="D93" s="70"/>
      <c r="E93" s="70"/>
      <c r="F93" s="70"/>
      <c r="G93" s="2"/>
      <c r="H93" s="21"/>
      <c r="I93" s="33"/>
      <c r="J93" s="34" t="s">
        <v>96</v>
      </c>
      <c r="K93" s="4"/>
      <c r="L93" s="4"/>
      <c r="M93" s="4"/>
      <c r="N93" s="4"/>
      <c r="O93" s="4"/>
      <c r="P93" s="4"/>
    </row>
    <row r="94" spans="1:16" customFormat="1" x14ac:dyDescent="0.25">
      <c r="A94" s="15"/>
      <c r="B94" s="70" t="s">
        <v>97</v>
      </c>
      <c r="C94" s="70"/>
      <c r="D94" s="70"/>
      <c r="E94" s="70"/>
      <c r="F94" s="70"/>
      <c r="G94" s="2"/>
      <c r="H94" s="4" t="s">
        <v>2</v>
      </c>
      <c r="I94" s="33"/>
      <c r="J94" s="6"/>
      <c r="K94" s="4"/>
      <c r="L94" s="4"/>
      <c r="M94" s="4"/>
      <c r="N94" s="4"/>
      <c r="O94" s="4"/>
      <c r="P94" s="4"/>
    </row>
    <row r="95" spans="1:16" customFormat="1" x14ac:dyDescent="0.25">
      <c r="A95" s="15"/>
      <c r="B95" s="76" t="str">
        <f>IF(OR((H91="Yes"),(H91="YES"),(H91="Y"),(H91="yes"),(H91="y")),"TO",IF(OR((H91="No"),(H91="NO"),(H91="N"),(H91="no"),(H91="n")),"NOT TO","WHAT?"))</f>
        <v>TO</v>
      </c>
      <c r="C95" s="76"/>
      <c r="D95" s="4" t="s">
        <v>98</v>
      </c>
      <c r="E95" s="4"/>
      <c r="F95" s="4"/>
      <c r="G95" s="2"/>
      <c r="H95" s="4"/>
      <c r="I95" s="33"/>
      <c r="J95" s="4"/>
      <c r="K95" s="4"/>
      <c r="L95" s="4"/>
      <c r="M95" s="4"/>
      <c r="N95" s="4"/>
      <c r="O95" s="4"/>
      <c r="P95" s="4"/>
    </row>
    <row r="96" spans="1:16" customFormat="1" x14ac:dyDescent="0.25">
      <c r="A96" s="15"/>
      <c r="B96" s="70" t="s">
        <v>99</v>
      </c>
      <c r="C96" s="70"/>
      <c r="D96" s="70"/>
      <c r="E96" s="70"/>
      <c r="F96" s="70"/>
      <c r="G96" s="23"/>
      <c r="H96" s="26">
        <f>ROUND(IF(AND((B95="TO"),(I11&gt;850000)),H72,IF(AND((B95="NOT TO"),(I11&gt;850000)),H78,IF(AND((B95="TO"),(I11&lt;=850000)),H82,IF(AND((B95="NOT TO"),(I11&lt;=850000)),H88,"")))),0)</f>
        <v>17866678</v>
      </c>
      <c r="I96" s="35" t="str">
        <f>IF(AND((I11&gt;850000),(J92=".")),I72,(IF(AND((I11&gt;850000),(J92&lt;&gt;".")),I78,(IF(AND((I11&lt;=850000),(J92=".")),I82,(IF(AND((I11&lt;=850000),(J92&lt;&gt;".")),I88," ")))))))</f>
        <v xml:space="preserve"> </v>
      </c>
      <c r="J96" s="4"/>
      <c r="K96" s="4"/>
      <c r="L96" s="4"/>
      <c r="M96" s="4"/>
      <c r="N96" s="4"/>
      <c r="O96" s="4"/>
      <c r="P96" s="4"/>
    </row>
    <row r="97" spans="1:16" customFormat="1" x14ac:dyDescent="0.25">
      <c r="A97" s="4"/>
      <c r="B97" s="4"/>
      <c r="C97" s="4"/>
      <c r="D97" s="4"/>
      <c r="E97" s="4"/>
      <c r="F97" s="4"/>
      <c r="G97" s="2"/>
      <c r="H97" s="15"/>
      <c r="I97" s="4" t="str">
        <f>IF(SUM(I98:I98)&lt;&gt;ROUND(SUM(I98:I98),0),"WHOLE DOLLARS","")</f>
        <v/>
      </c>
      <c r="J97" s="4"/>
      <c r="K97" s="4"/>
      <c r="L97" s="4"/>
      <c r="M97" s="4"/>
      <c r="N97" s="4"/>
      <c r="O97" s="4"/>
      <c r="P97" s="4"/>
    </row>
    <row r="98" spans="1:16" customFormat="1" x14ac:dyDescent="0.25">
      <c r="A98" s="69" t="s">
        <v>100</v>
      </c>
      <c r="B98" s="69"/>
      <c r="C98" s="69"/>
      <c r="D98" s="69"/>
      <c r="E98" s="69"/>
      <c r="F98" s="69"/>
      <c r="G98" s="23"/>
      <c r="H98" s="15"/>
      <c r="I98" s="24">
        <v>17866678</v>
      </c>
      <c r="J98" s="15" t="str">
        <f>IF(SUM(I98:I98)&lt;=H96,"OK","PROBLEM - You want to set aside more than is allowed.")</f>
        <v>OK</v>
      </c>
      <c r="K98" s="4"/>
      <c r="L98" s="4"/>
      <c r="M98" s="4"/>
      <c r="N98" s="4"/>
      <c r="O98" s="4"/>
      <c r="P98" s="4"/>
    </row>
    <row r="99" spans="1:16" customFormat="1" x14ac:dyDescent="0.25">
      <c r="A99" s="15"/>
      <c r="B99" s="15"/>
      <c r="C99" s="15"/>
      <c r="D99" s="15"/>
      <c r="E99" s="15"/>
      <c r="F99" s="15"/>
      <c r="G99" s="23"/>
      <c r="H99" s="15"/>
      <c r="I99" s="36">
        <f>IF(B95="TO",H82-H96,IF(B95="NOT TO",H88-H96," "))</f>
        <v>893333.4218724221</v>
      </c>
      <c r="J99" s="15" t="str">
        <f>IF(AND(((SUM(I11:I11)-850000)&lt;I99),((SUM(I11:I11)-850000)&gt;0)),"NOTE","")</f>
        <v/>
      </c>
      <c r="K99" s="4"/>
      <c r="L99" s="4"/>
      <c r="M99" s="4"/>
      <c r="N99" s="4"/>
      <c r="O99" s="4"/>
      <c r="P99" s="4"/>
    </row>
    <row r="100" spans="1:16" customFormat="1" x14ac:dyDescent="0.25">
      <c r="A100" s="15"/>
      <c r="B100" s="15"/>
      <c r="C100" s="15"/>
      <c r="D100" s="15"/>
      <c r="E100" s="15"/>
      <c r="F100" s="15"/>
      <c r="G100" s="23"/>
      <c r="H100" s="15"/>
      <c r="I100" s="37"/>
      <c r="J100" s="4" t="str">
        <f>IF(J99="NOTE","The amount that you have proposed to set aside for Administration is only","")</f>
        <v/>
      </c>
      <c r="K100" s="4"/>
      <c r="L100" s="4"/>
      <c r="M100" s="4"/>
      <c r="N100" s="4"/>
      <c r="O100" s="4"/>
      <c r="P100" s="4"/>
    </row>
    <row r="101" spans="1:16" customFormat="1" x14ac:dyDescent="0.25">
      <c r="A101" s="15"/>
      <c r="B101" s="15"/>
      <c r="C101" s="15"/>
      <c r="D101" s="15"/>
      <c r="E101" s="15"/>
      <c r="F101" s="15"/>
      <c r="G101" s="23"/>
      <c r="H101" s="15"/>
      <c r="I101" s="26"/>
      <c r="J101" s="38" t="str">
        <f>IF(J99="NOTE",(I11-850000),"")</f>
        <v/>
      </c>
      <c r="K101" s="39" t="str">
        <f>IF(J99="NOTE","more than $850,000.  If you were to reduce the amount"," ")</f>
        <v xml:space="preserve"> </v>
      </c>
      <c r="L101" s="4"/>
      <c r="M101" s="4"/>
      <c r="N101" s="4"/>
      <c r="O101" s="4"/>
      <c r="P101" s="4"/>
    </row>
    <row r="102" spans="1:16" customFormat="1" x14ac:dyDescent="0.25">
      <c r="A102" s="4"/>
      <c r="B102" s="4"/>
      <c r="C102" s="4"/>
      <c r="D102" s="4"/>
      <c r="E102" s="4"/>
      <c r="F102" s="4"/>
      <c r="G102" s="2"/>
      <c r="H102" s="4"/>
      <c r="I102" s="4"/>
      <c r="J102" s="4" t="str">
        <f>IF(J99="NOTE","that you set aside for Administration by that amount, the maximum amount"," ")</f>
        <v xml:space="preserve"> </v>
      </c>
      <c r="K102" s="4"/>
      <c r="L102" s="4"/>
      <c r="M102" s="4"/>
      <c r="N102" s="4"/>
      <c r="O102" s="4"/>
      <c r="P102" s="4"/>
    </row>
    <row r="103" spans="1:16" customFormat="1" x14ac:dyDescent="0.25">
      <c r="A103" s="4"/>
      <c r="B103" s="4"/>
      <c r="C103" s="4"/>
      <c r="D103" s="4"/>
      <c r="E103" s="4"/>
      <c r="F103" s="4"/>
      <c r="G103" s="2"/>
      <c r="H103" s="4"/>
      <c r="I103" s="4"/>
      <c r="J103" s="4" t="str">
        <f>IF(J99="NOTE","that you could set aside for Other State-Level Activities would increase by"," ")</f>
        <v xml:space="preserve"> </v>
      </c>
      <c r="K103" s="4"/>
      <c r="L103" s="4"/>
      <c r="M103" s="4"/>
      <c r="N103" s="4"/>
      <c r="O103" s="4"/>
      <c r="P103" s="4"/>
    </row>
    <row r="104" spans="1:16" customFormat="1" x14ac:dyDescent="0.25">
      <c r="A104" s="4"/>
      <c r="B104" s="4"/>
      <c r="C104" s="4"/>
      <c r="D104" s="4"/>
      <c r="E104" s="4"/>
      <c r="F104" s="4"/>
      <c r="G104" s="2"/>
      <c r="H104" s="4"/>
      <c r="I104" s="4"/>
      <c r="J104" s="26" t="str">
        <f>IF(J99="NOTE",I99," ")</f>
        <v xml:space="preserve"> </v>
      </c>
      <c r="K104" s="4"/>
      <c r="L104" s="4"/>
      <c r="M104" s="4"/>
      <c r="N104" s="4"/>
      <c r="O104" s="4"/>
      <c r="P104" s="4"/>
    </row>
    <row r="105" spans="1:16" customFormat="1" x14ac:dyDescent="0.25">
      <c r="A105" s="69" t="s">
        <v>101</v>
      </c>
      <c r="B105" s="69"/>
      <c r="C105" s="69"/>
      <c r="D105" s="69"/>
      <c r="E105" s="69"/>
      <c r="F105" s="69"/>
      <c r="G105" s="2"/>
      <c r="H105" s="4"/>
      <c r="I105" s="4"/>
      <c r="J105" s="40" t="s">
        <v>2</v>
      </c>
      <c r="K105" s="4" t="s">
        <v>2</v>
      </c>
      <c r="L105" s="4"/>
      <c r="M105" s="4"/>
      <c r="N105" s="4"/>
      <c r="O105" s="4"/>
      <c r="P105" s="4"/>
    </row>
    <row r="106" spans="1:16" customFormat="1" x14ac:dyDescent="0.25">
      <c r="A106" s="69" t="s">
        <v>102</v>
      </c>
      <c r="B106" s="69"/>
      <c r="C106" s="69"/>
      <c r="D106" s="69"/>
      <c r="E106" s="69"/>
      <c r="F106" s="69"/>
      <c r="G106" s="2"/>
      <c r="H106" s="4"/>
      <c r="I106" s="4"/>
      <c r="J106" s="26"/>
      <c r="K106" s="4"/>
      <c r="L106" s="4"/>
      <c r="M106" s="4"/>
      <c r="N106" s="4"/>
      <c r="O106" s="4"/>
      <c r="P106" s="4"/>
    </row>
    <row r="107" spans="1:16" customFormat="1" x14ac:dyDescent="0.25">
      <c r="A107" s="15" t="s">
        <v>103</v>
      </c>
      <c r="B107" s="15"/>
      <c r="C107" s="15"/>
      <c r="D107" s="15"/>
      <c r="E107" s="15"/>
      <c r="F107" s="15"/>
      <c r="G107" s="2"/>
      <c r="H107" s="4"/>
      <c r="I107" s="4"/>
      <c r="J107" s="26"/>
      <c r="K107" s="4"/>
      <c r="L107" s="4"/>
      <c r="M107" s="4"/>
      <c r="N107" s="4"/>
      <c r="O107" s="4"/>
      <c r="P107" s="4"/>
    </row>
    <row r="108" spans="1:16" customFormat="1" x14ac:dyDescent="0.25">
      <c r="A108" s="15" t="s">
        <v>104</v>
      </c>
      <c r="B108" s="15"/>
      <c r="C108" s="15"/>
      <c r="D108" s="15"/>
      <c r="E108" s="15"/>
      <c r="F108" s="15"/>
      <c r="G108" s="2"/>
      <c r="H108" s="4"/>
      <c r="I108" s="4"/>
      <c r="J108" s="26"/>
      <c r="K108" s="4"/>
      <c r="L108" s="4"/>
      <c r="M108" s="4"/>
      <c r="N108" s="4"/>
      <c r="O108" s="4"/>
      <c r="P108" s="4"/>
    </row>
    <row r="109" spans="1:16" customFormat="1" x14ac:dyDescent="0.25">
      <c r="A109" s="4"/>
      <c r="B109" s="4"/>
      <c r="C109" s="4"/>
      <c r="D109" s="4"/>
      <c r="E109" s="4"/>
      <c r="F109" s="4"/>
      <c r="G109" s="2"/>
      <c r="H109" s="4"/>
      <c r="I109" s="4"/>
      <c r="J109" s="26"/>
      <c r="K109" s="4"/>
      <c r="L109" s="4"/>
      <c r="M109" s="4"/>
      <c r="N109" s="4"/>
      <c r="O109" s="4"/>
      <c r="P109" s="4"/>
    </row>
    <row r="110" spans="1:16" customFormat="1" x14ac:dyDescent="0.25">
      <c r="A110" s="15" t="str">
        <f>IF(B95="TO","How much do you want to use for the High Cost Fund?","")</f>
        <v>How much do you want to use for the High Cost Fund?</v>
      </c>
      <c r="B110" s="4"/>
      <c r="C110" s="4"/>
      <c r="D110" s="4"/>
      <c r="E110" s="4"/>
      <c r="F110" s="4"/>
      <c r="G110" s="2"/>
      <c r="H110" s="41">
        <v>1786668</v>
      </c>
      <c r="I110" s="4" t="str">
        <f>IF(SUM(H110:H110)&lt;&gt;ROUND(SUM(H110:H110),0),"WHOLE DOLLARS","")</f>
        <v/>
      </c>
      <c r="J110" s="29" t="str">
        <f>IF(B95="NOT TO","Leave Blank",(IF(AND(B95="TO",SUM(H110:H110)&lt;E111),"PROBLEM - You have not set aside enough money for the High Cost Fund","OK")))</f>
        <v>OK</v>
      </c>
      <c r="K110" s="4"/>
      <c r="L110" s="4"/>
      <c r="M110" s="4"/>
      <c r="N110" s="4"/>
      <c r="O110" s="4"/>
      <c r="P110" s="4"/>
    </row>
    <row r="111" spans="1:16" customFormat="1" x14ac:dyDescent="0.25">
      <c r="A111" s="4"/>
      <c r="B111" s="42"/>
      <c r="C111" s="42"/>
      <c r="D111" s="42" t="str">
        <f>IF(B95="TO","You must use at least","")</f>
        <v>You must use at least</v>
      </c>
      <c r="E111" s="77">
        <f>IF(B95="TO",ROUND((SUM(I98:I98)*0.1),0),"")</f>
        <v>1786668</v>
      </c>
      <c r="F111" s="77"/>
      <c r="G111" s="77"/>
      <c r="H111" s="4" t="s">
        <v>2</v>
      </c>
      <c r="I111" s="4" t="s">
        <v>2</v>
      </c>
      <c r="J111" s="26"/>
      <c r="K111" s="4"/>
      <c r="L111" s="4"/>
      <c r="M111" s="4"/>
      <c r="N111" s="4"/>
      <c r="O111" s="4"/>
      <c r="P111" s="4"/>
    </row>
    <row r="112" spans="1:16" customFormat="1" x14ac:dyDescent="0.25">
      <c r="A112" s="4"/>
      <c r="B112" s="4"/>
      <c r="C112" s="4"/>
      <c r="D112" s="4"/>
      <c r="E112" s="4"/>
      <c r="F112" s="4"/>
      <c r="G112" s="2"/>
      <c r="H112" s="4"/>
      <c r="I112" s="4"/>
      <c r="J112" s="4"/>
      <c r="K112" s="4"/>
      <c r="L112" s="4"/>
      <c r="M112" s="4"/>
      <c r="N112" s="4"/>
      <c r="O112" s="4"/>
      <c r="P112" s="4"/>
    </row>
    <row r="113" spans="1:16" customFormat="1" x14ac:dyDescent="0.25">
      <c r="A113" s="4"/>
      <c r="B113" s="69" t="s">
        <v>105</v>
      </c>
      <c r="C113" s="69"/>
      <c r="D113" s="69"/>
      <c r="E113" s="69"/>
      <c r="F113" s="69"/>
      <c r="G113" s="2"/>
      <c r="H113" s="36">
        <f>SUM($I$98:$I$98)-SUM($H110:H$110)</f>
        <v>16080010</v>
      </c>
      <c r="I113" s="4" t="s">
        <v>2</v>
      </c>
      <c r="J113" s="40">
        <f>SUM(H$174:H$174)</f>
        <v>0</v>
      </c>
      <c r="K113" s="4" t="str">
        <f>IF((H$174:H$174)&lt;=SUM(I$98:I$98),"More needs to be distributed.","Too much has been distributed.")</f>
        <v>More needs to be distributed.</v>
      </c>
      <c r="L113" s="4"/>
      <c r="M113" s="4"/>
      <c r="N113" s="4"/>
      <c r="O113" s="4"/>
      <c r="P113" s="4"/>
    </row>
    <row r="114" spans="1:16" customFormat="1" x14ac:dyDescent="0.25">
      <c r="A114" s="4"/>
      <c r="B114" s="4"/>
      <c r="C114" s="4"/>
      <c r="D114" s="4"/>
      <c r="E114" s="4"/>
      <c r="F114" s="4"/>
      <c r="G114" s="2"/>
      <c r="H114" s="4"/>
      <c r="I114" s="4"/>
      <c r="J114" s="4"/>
      <c r="K114" s="4"/>
      <c r="L114" s="4"/>
      <c r="M114" s="4"/>
      <c r="N114" s="4"/>
      <c r="O114" s="4"/>
      <c r="P114" s="4"/>
    </row>
    <row r="115" spans="1:16" customFormat="1" ht="12.75" customHeight="1" x14ac:dyDescent="0.25">
      <c r="A115" s="4"/>
      <c r="B115" s="4"/>
      <c r="C115" s="78" t="s">
        <v>106</v>
      </c>
      <c r="D115" s="78"/>
      <c r="E115" s="78"/>
      <c r="F115" s="78"/>
      <c r="G115" s="2"/>
      <c r="H115" s="4"/>
      <c r="I115" s="4"/>
      <c r="J115" s="4"/>
      <c r="K115" s="4"/>
      <c r="L115" s="4"/>
      <c r="M115" s="4"/>
      <c r="N115" s="4"/>
      <c r="O115" s="4"/>
      <c r="P115" s="4"/>
    </row>
    <row r="116" spans="1:16" customFormat="1" x14ac:dyDescent="0.25">
      <c r="A116" s="4"/>
      <c r="B116" s="4"/>
      <c r="C116" s="78"/>
      <c r="D116" s="78"/>
      <c r="E116" s="78"/>
      <c r="F116" s="78"/>
      <c r="G116" s="23" t="s">
        <v>107</v>
      </c>
      <c r="H116" s="24">
        <v>8218579</v>
      </c>
      <c r="I116" s="4" t="str">
        <f>IF(SUM(H116:H116)&lt;&gt;ROUND(SUM(H116:H116),0),"WHOLE DOLLARS","")</f>
        <v/>
      </c>
      <c r="J116" s="15" t="str">
        <f>IF((SUM(H116:H116)&gt;0)," ", "PROBLEM - You must use at least $1 for this purpose.")</f>
        <v xml:space="preserve"> </v>
      </c>
      <c r="K116" s="4"/>
      <c r="L116" s="4"/>
      <c r="M116" s="4"/>
      <c r="N116" s="4"/>
      <c r="O116" s="4"/>
      <c r="P116" s="4"/>
    </row>
    <row r="117" spans="1:16" customFormat="1" x14ac:dyDescent="0.25">
      <c r="A117" s="4"/>
      <c r="B117" s="4"/>
      <c r="C117" s="4"/>
      <c r="D117" s="4"/>
      <c r="E117" s="4"/>
      <c r="F117" s="4"/>
      <c r="G117" s="2"/>
      <c r="H117" s="4"/>
      <c r="I117" s="4"/>
      <c r="J117" s="4"/>
      <c r="K117" s="4"/>
      <c r="L117" s="4"/>
      <c r="M117" s="4"/>
      <c r="N117" s="4"/>
      <c r="O117" s="4"/>
      <c r="P117" s="4"/>
    </row>
    <row r="118" spans="1:16" customFormat="1" ht="12.75" customHeight="1" x14ac:dyDescent="0.25">
      <c r="A118" s="4"/>
      <c r="B118" s="4"/>
      <c r="C118" s="78" t="s">
        <v>108</v>
      </c>
      <c r="D118" s="78"/>
      <c r="E118" s="78"/>
      <c r="F118" s="78"/>
      <c r="G118" s="2"/>
      <c r="H118" s="36">
        <f>SUM(H113:H113)-SUM(H116:H116)</f>
        <v>7861431</v>
      </c>
      <c r="I118" s="4" t="s">
        <v>2</v>
      </c>
      <c r="J118" s="40">
        <f>SUM(H$174:H$174)</f>
        <v>0</v>
      </c>
      <c r="K118" s="4" t="str">
        <f>IF((H$174:H$174)&lt;=SUM(I$98:I$98),"More needs to be distributed.","Too much has been distributed.")</f>
        <v>More needs to be distributed.</v>
      </c>
      <c r="L118" s="4"/>
      <c r="M118" s="4"/>
      <c r="N118" s="4"/>
      <c r="O118" s="4"/>
      <c r="P118" s="4"/>
    </row>
    <row r="119" spans="1:16" customFormat="1" x14ac:dyDescent="0.25">
      <c r="A119" s="4"/>
      <c r="B119" s="4"/>
      <c r="C119" s="78"/>
      <c r="D119" s="78"/>
      <c r="E119" s="78"/>
      <c r="F119" s="78"/>
      <c r="G119" s="2"/>
      <c r="H119" s="4"/>
      <c r="I119" s="4"/>
      <c r="J119" s="4"/>
      <c r="K119" s="4"/>
      <c r="L119" s="4"/>
      <c r="M119" s="4"/>
      <c r="N119" s="4"/>
      <c r="O119" s="4"/>
      <c r="P119" s="4"/>
    </row>
    <row r="120" spans="1:16" customFormat="1" x14ac:dyDescent="0.25">
      <c r="A120" s="4"/>
      <c r="B120" s="4"/>
      <c r="C120" s="78"/>
      <c r="D120" s="78"/>
      <c r="E120" s="78"/>
      <c r="F120" s="78"/>
      <c r="G120" s="23" t="s">
        <v>109</v>
      </c>
      <c r="H120" s="24">
        <v>175547</v>
      </c>
      <c r="I120" s="4" t="str">
        <f>IF(SUM(H120:H120)&lt;&gt;ROUND(SUM(H120:H120),0),"WHOLE DOLLARS","")</f>
        <v/>
      </c>
      <c r="J120" s="15" t="str">
        <f>IF((SUM(H120:H120)&gt;0)," ", "PROBLEM - You must use at least $1 for this purpose.")</f>
        <v xml:space="preserve"> </v>
      </c>
      <c r="K120" s="4"/>
      <c r="L120" s="4"/>
      <c r="M120" s="4"/>
      <c r="N120" s="4"/>
      <c r="O120" s="4"/>
      <c r="P120" s="4"/>
    </row>
    <row r="121" spans="1:16" customFormat="1" x14ac:dyDescent="0.25">
      <c r="A121" s="4"/>
      <c r="B121" s="4"/>
      <c r="C121" s="70"/>
      <c r="D121" s="70"/>
      <c r="E121" s="70"/>
      <c r="F121" s="70"/>
      <c r="G121" s="2"/>
      <c r="H121" s="4"/>
      <c r="I121" s="4"/>
      <c r="J121" s="4"/>
      <c r="K121" s="4"/>
      <c r="L121" s="4"/>
      <c r="M121" s="4"/>
      <c r="N121" s="4"/>
      <c r="O121" s="4"/>
      <c r="P121" s="4"/>
    </row>
    <row r="122" spans="1:16" customFormat="1" x14ac:dyDescent="0.25">
      <c r="A122" s="4"/>
      <c r="B122" s="15" t="s">
        <v>110</v>
      </c>
      <c r="C122" s="4"/>
      <c r="D122" s="4"/>
      <c r="E122" s="4"/>
      <c r="F122" s="4"/>
      <c r="G122" s="2"/>
      <c r="H122" s="36">
        <f>SUM(H118:H118)-SUM(H120:H120)</f>
        <v>7685884</v>
      </c>
      <c r="I122" s="4" t="s">
        <v>2</v>
      </c>
      <c r="J122" s="40">
        <f>SUM(H$174:H$174)</f>
        <v>0</v>
      </c>
      <c r="K122" s="4" t="str">
        <f>IF((H$174:H$174)&lt;=SUM(I$98:I$98),"More needs to be distributed.","Too much has been distributed.")</f>
        <v>More needs to be distributed.</v>
      </c>
      <c r="L122" s="4"/>
      <c r="M122" s="4"/>
      <c r="N122" s="4"/>
      <c r="O122" s="4"/>
      <c r="P122" s="4"/>
    </row>
    <row r="123" spans="1:16" customFormat="1" x14ac:dyDescent="0.25">
      <c r="A123" s="4"/>
      <c r="B123" s="4"/>
      <c r="C123" s="4"/>
      <c r="D123" s="4"/>
      <c r="E123" s="4"/>
      <c r="F123" s="4"/>
      <c r="G123" s="2"/>
      <c r="H123" s="4"/>
      <c r="I123" s="4"/>
      <c r="J123" s="4"/>
      <c r="K123" s="4"/>
      <c r="L123" s="4"/>
      <c r="M123" s="4"/>
      <c r="N123" s="4"/>
      <c r="O123" s="4"/>
      <c r="P123" s="4"/>
    </row>
    <row r="124" spans="1:16" customFormat="1" ht="12.75" customHeight="1" x14ac:dyDescent="0.25">
      <c r="A124" s="4"/>
      <c r="B124" s="4"/>
      <c r="C124" s="72" t="s">
        <v>111</v>
      </c>
      <c r="D124" s="72"/>
      <c r="E124" s="72"/>
      <c r="F124" s="72"/>
      <c r="G124" s="2"/>
      <c r="H124" s="4"/>
      <c r="I124" s="4"/>
      <c r="J124" s="4"/>
      <c r="K124" s="4"/>
      <c r="L124" s="4"/>
      <c r="M124" s="4"/>
      <c r="N124" s="4"/>
      <c r="O124" s="4"/>
      <c r="P124" s="4"/>
    </row>
    <row r="125" spans="1:16" customFormat="1" x14ac:dyDescent="0.25">
      <c r="A125" s="4"/>
      <c r="B125" s="4"/>
      <c r="C125" s="72"/>
      <c r="D125" s="72"/>
      <c r="E125" s="72"/>
      <c r="F125" s="72"/>
      <c r="G125" s="23" t="s">
        <v>112</v>
      </c>
      <c r="H125" s="24">
        <v>685080</v>
      </c>
      <c r="I125" s="4" t="str">
        <f>IF(SUM(H125:H125)&lt;&gt;ROUND(SUM(H125:H125),0),"WHOLE DOLLARS","")</f>
        <v/>
      </c>
      <c r="J125" s="4" t="s">
        <v>2</v>
      </c>
      <c r="K125" s="4" t="s">
        <v>2</v>
      </c>
      <c r="L125" s="4"/>
      <c r="M125" s="4"/>
      <c r="N125" s="4"/>
      <c r="O125" s="4"/>
      <c r="P125" s="4"/>
    </row>
    <row r="126" spans="1:16" customFormat="1" x14ac:dyDescent="0.25">
      <c r="A126" s="4"/>
      <c r="B126" s="4"/>
      <c r="C126" s="43"/>
      <c r="D126" s="43"/>
      <c r="E126" s="43"/>
      <c r="F126" s="43"/>
      <c r="G126" s="2"/>
      <c r="H126" s="4"/>
      <c r="I126" s="4"/>
      <c r="J126" s="4"/>
      <c r="K126" s="4"/>
      <c r="L126" s="4"/>
      <c r="M126" s="4"/>
      <c r="N126" s="4"/>
      <c r="O126" s="4"/>
      <c r="P126" s="4"/>
    </row>
    <row r="127" spans="1:16" customFormat="1" ht="12.75" customHeight="1" x14ac:dyDescent="0.25">
      <c r="A127" s="4"/>
      <c r="B127" s="4"/>
      <c r="C127" s="72" t="s">
        <v>54</v>
      </c>
      <c r="D127" s="72"/>
      <c r="E127" s="72"/>
      <c r="F127" s="72"/>
      <c r="G127" s="2"/>
      <c r="H127" s="36">
        <f>SUM(H122:H122)-SUM(H125:H125)</f>
        <v>7000804</v>
      </c>
      <c r="I127" s="4" t="s">
        <v>2</v>
      </c>
      <c r="J127" s="40">
        <f>SUM(H$174:H$174)</f>
        <v>0</v>
      </c>
      <c r="K127" s="4" t="str">
        <f>IF((H$174:H$174)&lt;=SUM(I$98:I$98),"More needs to be distributed.","Too much has been distributed.")</f>
        <v>More needs to be distributed.</v>
      </c>
      <c r="L127" s="4"/>
      <c r="M127" s="4"/>
      <c r="N127" s="4"/>
      <c r="O127" s="4"/>
      <c r="P127" s="4"/>
    </row>
    <row r="128" spans="1:16" customFormat="1" x14ac:dyDescent="0.25">
      <c r="A128" s="4"/>
      <c r="B128" s="4"/>
      <c r="C128" s="72"/>
      <c r="D128" s="72"/>
      <c r="E128" s="72"/>
      <c r="F128" s="72"/>
      <c r="G128" s="2"/>
      <c r="H128" s="4"/>
      <c r="I128" s="4"/>
      <c r="J128" s="4"/>
      <c r="K128" s="4"/>
      <c r="L128" s="4"/>
      <c r="M128" s="4"/>
      <c r="N128" s="4"/>
      <c r="O128" s="4"/>
      <c r="P128" s="4"/>
    </row>
    <row r="129" spans="1:16" customFormat="1" x14ac:dyDescent="0.25">
      <c r="A129" s="4"/>
      <c r="B129" s="4"/>
      <c r="C129" s="72"/>
      <c r="D129" s="72"/>
      <c r="E129" s="72"/>
      <c r="F129" s="72"/>
      <c r="G129" s="2" t="s">
        <v>113</v>
      </c>
      <c r="H129" s="24">
        <v>853147</v>
      </c>
      <c r="I129" s="4" t="str">
        <f>IF(SUM(H129:H129)&lt;&gt;ROUND(SUM(H129:H129),0),"WHOLE DOLLARS","")</f>
        <v/>
      </c>
      <c r="J129" s="4"/>
      <c r="K129" s="4"/>
      <c r="L129" s="4"/>
      <c r="M129" s="4"/>
      <c r="N129" s="4"/>
      <c r="O129" s="4"/>
      <c r="P129" s="4"/>
    </row>
    <row r="130" spans="1:16" customFormat="1" x14ac:dyDescent="0.25">
      <c r="A130" s="4"/>
      <c r="B130" s="4"/>
      <c r="C130" s="79" t="s">
        <v>2</v>
      </c>
      <c r="D130" s="79"/>
      <c r="E130" s="79"/>
      <c r="F130" s="79"/>
      <c r="G130" s="2"/>
      <c r="H130" s="36">
        <f>SUM(H127:H127)-SUM(H129:H129)</f>
        <v>6147657</v>
      </c>
      <c r="I130" s="4" t="s">
        <v>2</v>
      </c>
      <c r="J130" s="40">
        <f>SUM(H$174:H$174)</f>
        <v>0</v>
      </c>
      <c r="K130" s="4" t="str">
        <f>IF((H$174:H$174)&lt;=SUM(I$98:I$98),"More needs to be distributed.","Too much has been distributed.")</f>
        <v>More needs to be distributed.</v>
      </c>
      <c r="L130" s="4"/>
      <c r="M130" s="4"/>
      <c r="N130" s="4"/>
      <c r="O130" s="4"/>
      <c r="P130" s="4"/>
    </row>
    <row r="131" spans="1:16" customFormat="1" ht="12.75" customHeight="1" x14ac:dyDescent="0.25">
      <c r="A131" s="4"/>
      <c r="B131" s="4"/>
      <c r="C131" s="72" t="s">
        <v>60</v>
      </c>
      <c r="D131" s="72"/>
      <c r="E131" s="72"/>
      <c r="F131" s="72"/>
      <c r="G131" s="44" t="s">
        <v>114</v>
      </c>
      <c r="H131" s="24">
        <v>7542</v>
      </c>
      <c r="I131" s="4" t="str">
        <f>IF(SUM(H131:H131)&lt;&gt;ROUND(SUM(H131:H131),0),"WHOLE DOLLARS","")</f>
        <v/>
      </c>
      <c r="J131" s="4"/>
      <c r="K131" s="4"/>
      <c r="L131" s="4"/>
      <c r="M131" s="4"/>
      <c r="N131" s="4"/>
      <c r="O131" s="4"/>
      <c r="P131" s="4"/>
    </row>
    <row r="132" spans="1:16" customFormat="1" x14ac:dyDescent="0.25">
      <c r="A132" s="4"/>
      <c r="B132" s="4"/>
      <c r="C132" s="79"/>
      <c r="D132" s="79"/>
      <c r="E132" s="79"/>
      <c r="F132" s="79"/>
      <c r="G132" s="2"/>
      <c r="H132" s="4"/>
      <c r="I132" s="4"/>
      <c r="J132" s="4"/>
      <c r="K132" s="4"/>
      <c r="L132" s="4"/>
      <c r="M132" s="4"/>
      <c r="N132" s="4"/>
      <c r="O132" s="4"/>
      <c r="P132" s="4"/>
    </row>
    <row r="133" spans="1:16" customFormat="1" ht="12.75" customHeight="1" x14ac:dyDescent="0.25">
      <c r="A133" s="4"/>
      <c r="B133" s="4"/>
      <c r="C133" s="72" t="s">
        <v>64</v>
      </c>
      <c r="D133" s="72"/>
      <c r="E133" s="72"/>
      <c r="F133" s="72"/>
      <c r="G133" s="2"/>
      <c r="H133" s="36">
        <f>SUM(H130:H130)-SUM(H131:H131)</f>
        <v>6140115</v>
      </c>
      <c r="I133" s="4" t="s">
        <v>2</v>
      </c>
      <c r="J133" s="40">
        <f>SUM(H$174:H$174)</f>
        <v>0</v>
      </c>
      <c r="K133" s="4" t="str">
        <f>IF((H$174:H$174)&lt;=SUM(I$98:I$98),"More needs to be distributed.","Too much has been distributed.")</f>
        <v>More needs to be distributed.</v>
      </c>
      <c r="L133" s="4"/>
      <c r="M133" s="4"/>
      <c r="N133" s="4"/>
      <c r="O133" s="4"/>
      <c r="P133" s="4"/>
    </row>
    <row r="134" spans="1:16" customFormat="1" x14ac:dyDescent="0.25">
      <c r="A134" s="4"/>
      <c r="B134" s="4"/>
      <c r="C134" s="72"/>
      <c r="D134" s="72"/>
      <c r="E134" s="72"/>
      <c r="F134" s="72"/>
      <c r="G134" s="2" t="s">
        <v>115</v>
      </c>
      <c r="H134" s="24">
        <v>3911125</v>
      </c>
      <c r="I134" s="4" t="str">
        <f>IF(SUM(H134:H134)&lt;&gt;ROUND(SUM(H134:H134),0),"WHOLE DOLLARS","")</f>
        <v/>
      </c>
      <c r="J134" s="4"/>
      <c r="K134" s="4"/>
      <c r="L134" s="4"/>
      <c r="M134" s="4"/>
      <c r="N134" s="4"/>
      <c r="O134" s="4"/>
      <c r="P134" s="4"/>
    </row>
    <row r="135" spans="1:16" customFormat="1" x14ac:dyDescent="0.25">
      <c r="A135" s="4"/>
      <c r="B135" s="4"/>
      <c r="C135" s="43" t="s">
        <v>2</v>
      </c>
      <c r="D135" s="43"/>
      <c r="E135" s="43"/>
      <c r="F135" s="43"/>
      <c r="G135" s="2"/>
      <c r="H135" s="4"/>
      <c r="I135" s="4"/>
      <c r="J135" s="4"/>
      <c r="K135" s="4"/>
      <c r="L135" s="4"/>
      <c r="M135" s="4"/>
      <c r="N135" s="4"/>
      <c r="O135" s="4"/>
      <c r="P135" s="4"/>
    </row>
    <row r="136" spans="1:16" customFormat="1" ht="12.75" customHeight="1" x14ac:dyDescent="0.25">
      <c r="A136" s="4"/>
      <c r="B136" s="4"/>
      <c r="C136" s="72" t="s">
        <v>116</v>
      </c>
      <c r="D136" s="72"/>
      <c r="E136" s="72"/>
      <c r="F136" s="72"/>
      <c r="G136" s="2"/>
      <c r="H136" s="36">
        <f>SUM(H133:H133)-SUM(H134:H134)</f>
        <v>2228990</v>
      </c>
      <c r="I136" s="4" t="s">
        <v>2</v>
      </c>
      <c r="J136" s="40">
        <f>SUM(H$174:H$174)</f>
        <v>0</v>
      </c>
      <c r="K136" s="4" t="str">
        <f>IF((H$174:H$174)&lt;=SUM(I$98:I$98),"More needs to be distributed.","Too much has been distributed.")</f>
        <v>More needs to be distributed.</v>
      </c>
      <c r="L136" s="4"/>
      <c r="M136" s="4"/>
      <c r="N136" s="4"/>
      <c r="O136" s="4"/>
      <c r="P136" s="4"/>
    </row>
    <row r="137" spans="1:16" customFormat="1" x14ac:dyDescent="0.25">
      <c r="A137" s="4"/>
      <c r="B137" s="4"/>
      <c r="C137" s="72"/>
      <c r="D137" s="72"/>
      <c r="E137" s="72"/>
      <c r="F137" s="72"/>
      <c r="G137" s="2" t="s">
        <v>117</v>
      </c>
      <c r="H137" s="24">
        <v>404718</v>
      </c>
      <c r="I137" s="4" t="str">
        <f>IF(SUM(H137:H137)&lt;&gt;ROUND(SUM(H137:H137),0),"WHOLE DOLLARS","")</f>
        <v/>
      </c>
      <c r="J137" s="4"/>
      <c r="K137" s="4"/>
      <c r="L137" s="4"/>
      <c r="M137" s="4"/>
      <c r="N137" s="4"/>
      <c r="O137" s="4"/>
      <c r="P137" s="4"/>
    </row>
    <row r="138" spans="1:16" customFormat="1" x14ac:dyDescent="0.25">
      <c r="A138" s="4"/>
      <c r="B138" s="4"/>
      <c r="C138" s="43"/>
      <c r="D138" s="43"/>
      <c r="E138" s="43"/>
      <c r="F138" s="43"/>
      <c r="G138" s="2"/>
      <c r="H138" s="4"/>
      <c r="I138" s="4"/>
      <c r="J138" s="4"/>
      <c r="K138" s="4"/>
      <c r="L138" s="4"/>
      <c r="M138" s="4"/>
      <c r="N138" s="4"/>
      <c r="O138" s="4"/>
      <c r="P138" s="4"/>
    </row>
    <row r="139" spans="1:16" customFormat="1" ht="12.75" customHeight="1" x14ac:dyDescent="0.25">
      <c r="A139" s="4"/>
      <c r="B139" s="4"/>
      <c r="C139" s="72" t="s">
        <v>118</v>
      </c>
      <c r="D139" s="72"/>
      <c r="E139" s="72"/>
      <c r="F139" s="72"/>
      <c r="G139" s="2"/>
      <c r="H139" s="36">
        <f>SUM(H136:H136)-SUM(H137:H137)</f>
        <v>1824272</v>
      </c>
      <c r="I139" s="4" t="s">
        <v>2</v>
      </c>
      <c r="J139" s="40">
        <f>SUM(H$174:H$174)</f>
        <v>0</v>
      </c>
      <c r="K139" s="4" t="str">
        <f>IF((H$174:H$174)&lt;=SUM(I$98:I$98),"More needs to be distributed.","Too much has been distributed.")</f>
        <v>More needs to be distributed.</v>
      </c>
      <c r="L139" s="4"/>
      <c r="M139" s="4"/>
      <c r="N139" s="4"/>
      <c r="O139" s="4"/>
      <c r="P139" s="4"/>
    </row>
    <row r="140" spans="1:16" customFormat="1" x14ac:dyDescent="0.25">
      <c r="A140" s="4"/>
      <c r="B140" s="4"/>
      <c r="C140" s="72"/>
      <c r="D140" s="72"/>
      <c r="E140" s="72"/>
      <c r="F140" s="72"/>
      <c r="G140" s="2" t="s">
        <v>119</v>
      </c>
      <c r="H140" s="24" t="s">
        <v>2</v>
      </c>
      <c r="I140" s="4" t="str">
        <f>IF(SUM(H140:H140)&lt;&gt;ROUND(SUM(H140:H140),0),"WHOLE DOLLARS","")</f>
        <v/>
      </c>
      <c r="J140" s="4"/>
      <c r="K140" s="4"/>
      <c r="L140" s="4"/>
      <c r="M140" s="4"/>
      <c r="N140" s="4"/>
      <c r="O140" s="4"/>
      <c r="P140" s="4"/>
    </row>
    <row r="141" spans="1:16" customFormat="1" x14ac:dyDescent="0.25">
      <c r="A141" s="4"/>
      <c r="B141" s="4"/>
      <c r="C141" s="43"/>
      <c r="D141" s="43"/>
      <c r="E141" s="43"/>
      <c r="F141" s="43"/>
      <c r="G141" s="2"/>
      <c r="H141" s="4"/>
      <c r="I141" s="4"/>
      <c r="J141" s="4"/>
      <c r="K141" s="4"/>
      <c r="L141" s="4"/>
      <c r="M141" s="4"/>
      <c r="N141" s="4"/>
      <c r="O141" s="4"/>
      <c r="P141" s="4"/>
    </row>
    <row r="142" spans="1:16" customFormat="1" ht="12.75" customHeight="1" x14ac:dyDescent="0.25">
      <c r="A142" s="4"/>
      <c r="B142" s="4"/>
      <c r="C142" s="72" t="s">
        <v>120</v>
      </c>
      <c r="D142" s="72"/>
      <c r="E142" s="72"/>
      <c r="F142" s="72"/>
      <c r="G142" s="2"/>
      <c r="H142" s="36">
        <f>SUM(H139:H139)-SUM(H140:H140)</f>
        <v>1824272</v>
      </c>
      <c r="I142" s="4" t="s">
        <v>2</v>
      </c>
      <c r="J142" s="40">
        <f>SUM(H$174:H$174)</f>
        <v>0</v>
      </c>
      <c r="K142" s="4" t="str">
        <f>IF((H$174:H$174)&lt;=SUM(I$98:I$98),"More needs to be distributed.","Too much has been distributed.")</f>
        <v>More needs to be distributed.</v>
      </c>
      <c r="L142" s="4"/>
      <c r="M142" s="4"/>
      <c r="N142" s="4"/>
      <c r="O142" s="4"/>
      <c r="P142" s="4"/>
    </row>
    <row r="143" spans="1:16" customFormat="1" x14ac:dyDescent="0.25">
      <c r="A143" s="4"/>
      <c r="B143" s="4"/>
      <c r="C143" s="72"/>
      <c r="D143" s="72"/>
      <c r="E143" s="72"/>
      <c r="F143" s="72"/>
      <c r="G143" s="2"/>
      <c r="H143" s="4"/>
      <c r="I143" s="4"/>
      <c r="J143" s="4"/>
      <c r="K143" s="4"/>
      <c r="L143" s="4"/>
      <c r="M143" s="4"/>
      <c r="N143" s="4"/>
      <c r="O143" s="4"/>
      <c r="P143" s="4"/>
    </row>
    <row r="144" spans="1:16" customFormat="1" x14ac:dyDescent="0.25">
      <c r="A144" s="4"/>
      <c r="B144" s="4"/>
      <c r="C144" s="72"/>
      <c r="D144" s="72"/>
      <c r="E144" s="72"/>
      <c r="F144" s="72"/>
      <c r="G144" s="2" t="s">
        <v>121</v>
      </c>
      <c r="H144" s="24">
        <v>451854</v>
      </c>
      <c r="I144" s="4" t="str">
        <f>IF(SUM(H144:H144)&lt;&gt;ROUND(SUM(H144:H144),0),"WHOLE DOLLARS","")</f>
        <v/>
      </c>
      <c r="J144" s="4"/>
      <c r="K144" s="4"/>
      <c r="L144" s="4"/>
      <c r="M144" s="4"/>
      <c r="N144" s="4"/>
      <c r="O144" s="4"/>
      <c r="P144" s="4"/>
    </row>
    <row r="145" spans="1:16" customFormat="1" x14ac:dyDescent="0.25">
      <c r="A145" s="4"/>
      <c r="B145" s="4"/>
      <c r="C145" s="43"/>
      <c r="D145" s="43"/>
      <c r="E145" s="43"/>
      <c r="F145" s="43"/>
      <c r="G145" s="2"/>
      <c r="H145" s="4"/>
      <c r="I145" s="4"/>
      <c r="J145" s="4"/>
      <c r="K145" s="4"/>
      <c r="L145" s="4"/>
      <c r="M145" s="4"/>
      <c r="N145" s="4"/>
      <c r="O145" s="4"/>
      <c r="P145" s="4"/>
    </row>
    <row r="146" spans="1:16" customFormat="1" ht="12.75" customHeight="1" x14ac:dyDescent="0.25">
      <c r="A146" s="4"/>
      <c r="B146" s="4"/>
      <c r="C146" s="72" t="s">
        <v>122</v>
      </c>
      <c r="D146" s="72"/>
      <c r="E146" s="72"/>
      <c r="F146" s="72"/>
      <c r="G146" s="2"/>
      <c r="H146" s="36">
        <f>SUM(H142:H142)-SUM(H144:H144)</f>
        <v>1372418</v>
      </c>
      <c r="I146" s="4" t="s">
        <v>2</v>
      </c>
      <c r="J146" s="40">
        <f>SUM(H$174:H$174)</f>
        <v>0</v>
      </c>
      <c r="K146" s="4" t="str">
        <f>IF((H$174:H$174)&lt;=SUM(I$98:I$98),"More needs to be distributed.","Too much has been distributed.")</f>
        <v>More needs to be distributed.</v>
      </c>
      <c r="L146" s="4"/>
      <c r="M146" s="4"/>
      <c r="N146" s="4"/>
      <c r="O146" s="4"/>
      <c r="P146" s="4"/>
    </row>
    <row r="147" spans="1:16" customFormat="1" x14ac:dyDescent="0.25">
      <c r="A147" s="4"/>
      <c r="B147" s="4"/>
      <c r="C147" s="72"/>
      <c r="D147" s="72"/>
      <c r="E147" s="72"/>
      <c r="F147" s="72"/>
      <c r="G147" s="2"/>
      <c r="H147" s="4"/>
      <c r="I147" s="4"/>
      <c r="J147" s="4"/>
      <c r="K147" s="4"/>
      <c r="L147" s="4"/>
      <c r="M147" s="4"/>
      <c r="N147" s="4"/>
      <c r="O147" s="4"/>
      <c r="P147" s="4"/>
    </row>
    <row r="148" spans="1:16" customFormat="1" x14ac:dyDescent="0.25">
      <c r="A148" s="4"/>
      <c r="B148" s="4"/>
      <c r="C148" s="72"/>
      <c r="D148" s="72"/>
      <c r="E148" s="72"/>
      <c r="F148" s="72"/>
      <c r="G148" s="2" t="s">
        <v>123</v>
      </c>
      <c r="H148" s="24">
        <v>636883</v>
      </c>
      <c r="I148" s="4" t="str">
        <f>IF(SUM(H148:H148)&lt;&gt;ROUND(SUM(H148:H148),0),"WHOLE DOLLARS","")</f>
        <v/>
      </c>
      <c r="J148" s="4"/>
      <c r="K148" s="4"/>
      <c r="L148" s="4"/>
      <c r="M148" s="4"/>
      <c r="N148" s="4"/>
      <c r="O148" s="4"/>
      <c r="P148" s="4"/>
    </row>
    <row r="149" spans="1:16" customFormat="1" x14ac:dyDescent="0.25">
      <c r="A149" s="4"/>
      <c r="B149" s="4"/>
      <c r="C149" s="43"/>
      <c r="D149" s="43"/>
      <c r="E149" s="43"/>
      <c r="F149" s="43"/>
      <c r="G149" s="2"/>
      <c r="H149" s="4"/>
      <c r="I149" s="4"/>
      <c r="J149" s="4"/>
      <c r="K149" s="4"/>
      <c r="L149" s="4"/>
      <c r="M149" s="4"/>
      <c r="N149" s="4"/>
      <c r="O149" s="4"/>
      <c r="P149" s="4"/>
    </row>
    <row r="150" spans="1:16" customFormat="1" ht="12.75" customHeight="1" x14ac:dyDescent="0.25">
      <c r="A150" s="4"/>
      <c r="B150" s="4"/>
      <c r="C150" s="72" t="s">
        <v>124</v>
      </c>
      <c r="D150" s="72"/>
      <c r="E150" s="72"/>
      <c r="F150" s="72"/>
      <c r="G150" s="2"/>
      <c r="H150" s="4"/>
      <c r="I150" s="4"/>
      <c r="J150" s="4"/>
      <c r="K150" s="4"/>
      <c r="L150" s="4"/>
      <c r="M150" s="4"/>
      <c r="N150" s="4"/>
      <c r="O150" s="4"/>
      <c r="P150" s="4"/>
    </row>
    <row r="151" spans="1:16" customFormat="1" x14ac:dyDescent="0.25">
      <c r="A151" s="4"/>
      <c r="B151" s="4"/>
      <c r="C151" s="72"/>
      <c r="D151" s="72"/>
      <c r="E151" s="72"/>
      <c r="F151" s="72"/>
      <c r="G151" s="2"/>
      <c r="H151" s="36">
        <f>SUM(H146:H146)-SUM(H148:H148)</f>
        <v>735535</v>
      </c>
      <c r="I151" s="4" t="s">
        <v>2</v>
      </c>
      <c r="J151" s="40">
        <f>SUM(H$174:H$174)</f>
        <v>0</v>
      </c>
      <c r="K151" s="4" t="str">
        <f>IF((H$174:H$174)&lt;=SUM(I$98:I$98),"More needs to be distributed.","Too much has been distributed.")</f>
        <v>More needs to be distributed.</v>
      </c>
      <c r="L151" s="4"/>
      <c r="M151" s="4"/>
      <c r="N151" s="4"/>
      <c r="O151" s="4"/>
      <c r="P151" s="4"/>
    </row>
    <row r="152" spans="1:16" customFormat="1" x14ac:dyDescent="0.25">
      <c r="A152" s="4"/>
      <c r="B152" s="4"/>
      <c r="C152" s="72"/>
      <c r="D152" s="72"/>
      <c r="E152" s="72"/>
      <c r="F152" s="72"/>
      <c r="G152" s="2"/>
      <c r="H152" s="4"/>
      <c r="I152" s="4"/>
      <c r="J152" s="4"/>
      <c r="K152" s="4"/>
      <c r="L152" s="4"/>
      <c r="M152" s="4"/>
      <c r="N152" s="4"/>
      <c r="O152" s="4"/>
      <c r="P152" s="4"/>
    </row>
    <row r="153" spans="1:16" customFormat="1" x14ac:dyDescent="0.25">
      <c r="A153" s="4"/>
      <c r="B153" s="4"/>
      <c r="C153" s="72"/>
      <c r="D153" s="72"/>
      <c r="E153" s="72"/>
      <c r="F153" s="72"/>
      <c r="G153" s="2" t="s">
        <v>125</v>
      </c>
      <c r="H153" s="24">
        <v>8892</v>
      </c>
      <c r="I153" s="4" t="str">
        <f>IF(SUM(H153:H153)&lt;&gt;ROUND(SUM(H153:H153),0),"WHOLE DOLLARS","")</f>
        <v/>
      </c>
      <c r="J153" s="4"/>
      <c r="K153" s="4"/>
      <c r="L153" s="4"/>
      <c r="M153" s="4"/>
      <c r="N153" s="4"/>
      <c r="O153" s="4"/>
      <c r="P153" s="4"/>
    </row>
    <row r="154" spans="1:16" customFormat="1" x14ac:dyDescent="0.25">
      <c r="A154" s="4"/>
      <c r="B154" s="4"/>
      <c r="C154" s="43"/>
      <c r="D154" s="43"/>
      <c r="E154" s="43"/>
      <c r="F154" s="43"/>
      <c r="G154" s="2"/>
      <c r="H154" s="4"/>
      <c r="I154" s="4"/>
      <c r="J154" s="4"/>
      <c r="K154" s="4"/>
      <c r="L154" s="4"/>
      <c r="M154" s="4"/>
      <c r="N154" s="4"/>
      <c r="O154" s="4"/>
      <c r="P154" s="4"/>
    </row>
    <row r="155" spans="1:16" customFormat="1" ht="12.75" customHeight="1" x14ac:dyDescent="0.25">
      <c r="A155" s="4"/>
      <c r="B155" s="4"/>
      <c r="C155" s="72" t="s">
        <v>126</v>
      </c>
      <c r="D155" s="72"/>
      <c r="E155" s="72"/>
      <c r="F155" s="72"/>
      <c r="G155" s="2"/>
      <c r="H155" s="4"/>
      <c r="I155" s="4"/>
      <c r="J155" s="4"/>
      <c r="K155" s="4"/>
      <c r="L155" s="4"/>
      <c r="M155" s="4"/>
      <c r="N155" s="4"/>
      <c r="O155" s="4"/>
      <c r="P155" s="4"/>
    </row>
    <row r="156" spans="1:16" customFormat="1" x14ac:dyDescent="0.25">
      <c r="A156" s="4"/>
      <c r="B156" s="4"/>
      <c r="C156" s="72"/>
      <c r="D156" s="72"/>
      <c r="E156" s="72"/>
      <c r="F156" s="72"/>
      <c r="G156" s="2"/>
      <c r="H156" s="36">
        <f>SUM(H151:H151)-SUM(H153:H153)</f>
        <v>726643</v>
      </c>
      <c r="I156" s="4" t="s">
        <v>2</v>
      </c>
      <c r="J156" s="40">
        <f>SUM(H$174:H$174)</f>
        <v>0</v>
      </c>
      <c r="K156" s="4" t="str">
        <f>IF((H$174:H$174)&lt;=SUM(I$98:I$98),"More needs to be distributed.","Too much has been distributed.")</f>
        <v>More needs to be distributed.</v>
      </c>
      <c r="L156" s="4"/>
      <c r="M156" s="4"/>
      <c r="N156" s="4"/>
      <c r="O156" s="4"/>
      <c r="P156" s="4"/>
    </row>
    <row r="157" spans="1:16" customFormat="1" x14ac:dyDescent="0.25">
      <c r="A157" s="4"/>
      <c r="B157" s="4"/>
      <c r="C157" s="72"/>
      <c r="D157" s="72"/>
      <c r="E157" s="72"/>
      <c r="F157" s="72"/>
      <c r="G157" s="2"/>
      <c r="H157" s="4"/>
      <c r="I157" s="4"/>
      <c r="J157" s="4"/>
      <c r="K157" s="4"/>
      <c r="L157" s="4"/>
      <c r="M157" s="4"/>
      <c r="N157" s="4"/>
      <c r="O157" s="4"/>
      <c r="P157" s="4"/>
    </row>
    <row r="158" spans="1:16" customFormat="1" x14ac:dyDescent="0.25">
      <c r="A158" s="4"/>
      <c r="B158" s="4"/>
      <c r="C158" s="72"/>
      <c r="D158" s="72"/>
      <c r="E158" s="72"/>
      <c r="F158" s="72"/>
      <c r="G158" s="2"/>
      <c r="H158" s="4"/>
      <c r="I158" s="4"/>
      <c r="J158" s="4"/>
      <c r="K158" s="4"/>
      <c r="L158" s="4"/>
      <c r="M158" s="4"/>
      <c r="N158" s="4"/>
      <c r="O158" s="4"/>
      <c r="P158" s="4"/>
    </row>
    <row r="159" spans="1:16" customFormat="1" x14ac:dyDescent="0.25">
      <c r="A159" s="4"/>
      <c r="B159" s="4"/>
      <c r="C159" s="72"/>
      <c r="D159" s="72"/>
      <c r="E159" s="72"/>
      <c r="F159" s="72"/>
      <c r="G159" s="2" t="s">
        <v>127</v>
      </c>
      <c r="H159" s="24">
        <v>726643</v>
      </c>
      <c r="I159" s="4" t="str">
        <f>IF(SUM(H159:H159)&lt;&gt;ROUND(SUM(H159:H159),0),"WHOLE DOLLARS","")</f>
        <v/>
      </c>
      <c r="J159" s="4"/>
      <c r="K159" s="4"/>
      <c r="L159" s="4"/>
      <c r="M159" s="4"/>
      <c r="N159" s="4"/>
      <c r="O159" s="4"/>
      <c r="P159" s="4"/>
    </row>
    <row r="160" spans="1:16" customFormat="1" x14ac:dyDescent="0.25">
      <c r="A160" s="4"/>
      <c r="B160" s="4"/>
      <c r="C160" s="43"/>
      <c r="D160" s="43"/>
      <c r="E160" s="43"/>
      <c r="F160" s="43"/>
      <c r="G160" s="2"/>
      <c r="H160" s="4"/>
      <c r="I160" s="4"/>
      <c r="J160" s="4"/>
      <c r="K160" s="4"/>
      <c r="L160" s="4"/>
      <c r="M160" s="4"/>
      <c r="N160" s="4"/>
      <c r="O160" s="4"/>
      <c r="P160" s="4"/>
    </row>
    <row r="161" spans="1:21" ht="12.75" customHeight="1" x14ac:dyDescent="0.25">
      <c r="A161" s="4"/>
      <c r="B161" s="4"/>
      <c r="C161" s="80" t="s">
        <v>128</v>
      </c>
      <c r="D161" s="81"/>
      <c r="E161" s="81"/>
      <c r="F161" s="81"/>
      <c r="G161" s="2"/>
      <c r="H161" s="4"/>
      <c r="I161" s="4"/>
      <c r="J161" s="4"/>
      <c r="K161" s="4"/>
      <c r="L161" s="4"/>
      <c r="M161" s="4"/>
      <c r="N161" s="4"/>
      <c r="O161" s="4"/>
      <c r="P161" s="4"/>
    </row>
    <row r="162" spans="1:21" x14ac:dyDescent="0.25">
      <c r="A162" s="4"/>
      <c r="B162" s="4"/>
      <c r="C162" s="81"/>
      <c r="D162" s="81"/>
      <c r="E162" s="81"/>
      <c r="F162" s="81"/>
      <c r="G162" s="2"/>
      <c r="H162" s="4"/>
      <c r="I162" s="4"/>
      <c r="J162" s="4"/>
      <c r="K162" s="4"/>
      <c r="L162" s="4"/>
      <c r="M162" s="4"/>
      <c r="N162" s="4"/>
      <c r="O162" s="4"/>
      <c r="P162" s="4"/>
    </row>
    <row r="163" spans="1:21" x14ac:dyDescent="0.25">
      <c r="A163" s="4"/>
      <c r="B163" s="4"/>
      <c r="C163" s="81"/>
      <c r="D163" s="81"/>
      <c r="E163" s="81"/>
      <c r="F163" s="81"/>
      <c r="G163" s="2"/>
      <c r="H163" s="4"/>
      <c r="I163" s="4"/>
      <c r="J163" s="4"/>
      <c r="K163" s="4"/>
      <c r="L163" s="4"/>
      <c r="M163" s="4"/>
      <c r="N163" s="4"/>
      <c r="O163" s="4"/>
      <c r="P163" s="4"/>
    </row>
    <row r="164" spans="1:21" x14ac:dyDescent="0.25">
      <c r="A164" s="4"/>
      <c r="B164" s="4"/>
      <c r="C164" s="81"/>
      <c r="D164" s="81"/>
      <c r="E164" s="81"/>
      <c r="F164" s="81"/>
      <c r="G164" s="2"/>
      <c r="H164" s="4"/>
      <c r="I164" s="4"/>
      <c r="J164" s="4"/>
      <c r="K164" s="4"/>
      <c r="L164" s="4"/>
      <c r="M164" s="4"/>
      <c r="N164" s="4"/>
      <c r="O164" s="4"/>
      <c r="P164" s="4"/>
    </row>
    <row r="165" spans="1:21" x14ac:dyDescent="0.25">
      <c r="A165" s="4"/>
      <c r="B165" s="4"/>
      <c r="C165" s="81"/>
      <c r="D165" s="81"/>
      <c r="E165" s="81"/>
      <c r="F165" s="81"/>
      <c r="G165" s="2"/>
      <c r="H165" s="36">
        <f>SUM(H156:H156)-SUM(H159:H159)</f>
        <v>0</v>
      </c>
      <c r="I165" s="4" t="s">
        <v>2</v>
      </c>
      <c r="J165" s="40">
        <f>SUM(H$174:H$174)</f>
        <v>0</v>
      </c>
      <c r="K165" s="4" t="str">
        <f>IF((H$174:H$174)&lt;=SUM(I$98:I$98),"More needs to be distributed.","Too much has been distributed.")</f>
        <v>More needs to be distributed.</v>
      </c>
      <c r="L165" s="4"/>
      <c r="M165" s="4"/>
      <c r="N165" s="4"/>
      <c r="O165" s="4"/>
      <c r="P165" s="4"/>
    </row>
    <row r="166" spans="1:21" x14ac:dyDescent="0.25">
      <c r="A166" s="4"/>
      <c r="B166" s="4"/>
      <c r="C166" s="81"/>
      <c r="D166" s="81"/>
      <c r="E166" s="81"/>
      <c r="F166" s="81"/>
      <c r="G166" s="2"/>
      <c r="H166" s="4"/>
      <c r="I166" s="4"/>
      <c r="J166" s="4"/>
      <c r="K166" s="4"/>
      <c r="L166" s="4"/>
      <c r="M166" s="4"/>
      <c r="N166" s="4"/>
      <c r="O166" s="4"/>
      <c r="P166" s="4"/>
    </row>
    <row r="167" spans="1:21" x14ac:dyDescent="0.25">
      <c r="A167" s="4"/>
      <c r="B167" s="4"/>
      <c r="C167" s="81"/>
      <c r="D167" s="81"/>
      <c r="E167" s="81"/>
      <c r="F167" s="81"/>
      <c r="G167" s="2"/>
      <c r="H167" s="4"/>
      <c r="I167" s="4"/>
      <c r="J167" s="4"/>
      <c r="K167" s="4"/>
      <c r="L167" s="4"/>
      <c r="M167" s="4"/>
      <c r="N167" s="4"/>
      <c r="O167" s="4"/>
      <c r="P167" s="4"/>
    </row>
    <row r="168" spans="1:21" x14ac:dyDescent="0.25">
      <c r="A168" s="4"/>
      <c r="B168" s="4"/>
      <c r="C168" s="81"/>
      <c r="D168" s="81"/>
      <c r="E168" s="81"/>
      <c r="F168" s="81"/>
      <c r="G168" s="2"/>
      <c r="H168" s="4"/>
      <c r="I168" s="4"/>
      <c r="J168" s="4"/>
      <c r="K168" s="4"/>
      <c r="L168" s="4"/>
      <c r="M168" s="4"/>
      <c r="N168" s="4"/>
      <c r="O168" s="4"/>
      <c r="P168" s="4"/>
    </row>
    <row r="169" spans="1:21" x14ac:dyDescent="0.25">
      <c r="A169" s="4"/>
      <c r="B169" s="4"/>
      <c r="C169" s="81"/>
      <c r="D169" s="81"/>
      <c r="E169" s="81"/>
      <c r="F169" s="81"/>
      <c r="G169" s="2"/>
      <c r="H169" s="4"/>
      <c r="I169" s="4"/>
      <c r="J169" s="4"/>
      <c r="K169" s="4"/>
      <c r="L169" s="4"/>
      <c r="M169" s="4"/>
      <c r="N169" s="4"/>
      <c r="O169" s="4"/>
      <c r="P169" s="4"/>
    </row>
    <row r="170" spans="1:21" x14ac:dyDescent="0.25">
      <c r="A170" s="4"/>
      <c r="B170" s="4"/>
      <c r="C170" s="81"/>
      <c r="D170" s="81"/>
      <c r="E170" s="81"/>
      <c r="F170" s="81"/>
      <c r="G170" s="2"/>
      <c r="H170" s="4"/>
      <c r="I170" s="4"/>
      <c r="J170" s="4"/>
      <c r="K170" s="4"/>
      <c r="L170" s="4"/>
      <c r="M170" s="4"/>
      <c r="N170" s="4"/>
      <c r="O170" s="4"/>
      <c r="P170" s="4"/>
    </row>
    <row r="171" spans="1:21" x14ac:dyDescent="0.25">
      <c r="A171" s="4"/>
      <c r="B171" s="4"/>
      <c r="C171" s="81"/>
      <c r="D171" s="81"/>
      <c r="E171" s="81"/>
      <c r="F171" s="81"/>
      <c r="G171" s="2"/>
      <c r="H171" s="4"/>
      <c r="I171" s="4"/>
      <c r="J171" s="4"/>
      <c r="K171" s="4"/>
      <c r="L171" s="4"/>
      <c r="M171" s="4"/>
      <c r="N171" s="4"/>
      <c r="O171" s="4"/>
      <c r="P171" s="4"/>
    </row>
    <row r="172" spans="1:21" x14ac:dyDescent="0.25">
      <c r="A172" s="4"/>
      <c r="B172" s="4"/>
      <c r="C172" s="81"/>
      <c r="D172" s="81"/>
      <c r="E172" s="81"/>
      <c r="F172" s="81"/>
      <c r="G172" s="2" t="s">
        <v>129</v>
      </c>
      <c r="H172" s="24" t="s">
        <v>2</v>
      </c>
      <c r="I172" s="4" t="str">
        <f>IF(SUM(H172:H172)&lt;&gt;ROUND(SUM(H172:H172),0),"WHOLE DOLLARS","")</f>
        <v/>
      </c>
      <c r="J172" s="4"/>
      <c r="K172" s="4"/>
      <c r="L172" s="4"/>
      <c r="M172" s="4"/>
      <c r="N172" s="4"/>
      <c r="O172" s="4"/>
      <c r="P172" s="4"/>
    </row>
    <row r="173" spans="1:21" x14ac:dyDescent="0.25">
      <c r="A173" s="4"/>
      <c r="B173" s="4"/>
      <c r="C173" s="43"/>
      <c r="D173" s="43"/>
      <c r="E173" s="43"/>
      <c r="F173" s="43"/>
      <c r="G173" s="2"/>
      <c r="H173" s="4"/>
      <c r="I173" s="4"/>
      <c r="J173" s="4"/>
      <c r="K173" s="4"/>
      <c r="L173" s="4"/>
      <c r="M173" s="4"/>
      <c r="N173" s="4"/>
      <c r="O173" s="4"/>
      <c r="P173" s="4"/>
    </row>
    <row r="174" spans="1:21" x14ac:dyDescent="0.25">
      <c r="A174" s="4"/>
      <c r="B174" s="4"/>
      <c r="C174" s="43"/>
      <c r="D174" s="43"/>
      <c r="E174" s="43"/>
      <c r="F174" s="43"/>
      <c r="G174" s="2"/>
      <c r="H174" s="36">
        <f>SUM(H165:H165)-SUM(H172:H172)</f>
        <v>0</v>
      </c>
      <c r="I174" s="4" t="s">
        <v>2</v>
      </c>
      <c r="J174" s="4"/>
      <c r="K174" s="4"/>
      <c r="L174" s="4"/>
      <c r="M174" s="4"/>
      <c r="N174" s="4"/>
      <c r="O174" s="4"/>
      <c r="P174" s="4"/>
    </row>
    <row r="175" spans="1:21" x14ac:dyDescent="0.25">
      <c r="A175" s="4"/>
      <c r="B175" s="4"/>
      <c r="C175" s="4"/>
      <c r="D175" s="4"/>
      <c r="E175" s="4"/>
      <c r="F175" s="4"/>
      <c r="G175" s="2"/>
      <c r="H175" s="4"/>
      <c r="I175" s="4"/>
      <c r="J175" s="4"/>
      <c r="K175" s="4"/>
      <c r="L175" s="4"/>
      <c r="M175" s="4"/>
      <c r="N175" s="4"/>
      <c r="O175" s="4"/>
      <c r="P175" s="4"/>
      <c r="U175" s="45" t="s">
        <v>2</v>
      </c>
    </row>
    <row r="176" spans="1:21" x14ac:dyDescent="0.25">
      <c r="A176" s="4"/>
      <c r="B176" s="4"/>
      <c r="C176" s="4"/>
      <c r="D176" s="27" t="s">
        <v>130</v>
      </c>
      <c r="E176" s="4"/>
      <c r="F176" s="4"/>
      <c r="G176" s="2"/>
      <c r="H176" s="26"/>
      <c r="I176" s="26">
        <f>SUM(I98:I98)-SUM(H174:H174)</f>
        <v>17866678</v>
      </c>
      <c r="J176" s="75" t="str">
        <f>IF(I176&gt;SUM(I98:I98),"PROBLEM - You have distributed more than you said you want to set aside for Other State-Level Activities.",(IF(I176&lt;SUM(I98:I98),"PROBLEM - You have not distributed as much as you said you wanted to set aside for Other State-Level Activities.","OK")))</f>
        <v>OK</v>
      </c>
      <c r="K176" s="75"/>
      <c r="L176" s="75"/>
      <c r="M176" s="75"/>
      <c r="N176" s="75"/>
      <c r="O176" s="75"/>
      <c r="P176" s="75"/>
      <c r="U176" s="45"/>
    </row>
    <row r="177" spans="1:16" customFormat="1" x14ac:dyDescent="0.25">
      <c r="A177" s="4"/>
      <c r="B177" s="4"/>
      <c r="C177" s="4"/>
      <c r="D177" s="27"/>
      <c r="E177" s="4"/>
      <c r="F177" s="4"/>
      <c r="G177" s="2"/>
      <c r="H177" s="26"/>
      <c r="I177" s="26"/>
      <c r="J177" s="75"/>
      <c r="K177" s="75"/>
      <c r="L177" s="75"/>
      <c r="M177" s="75"/>
      <c r="N177" s="75"/>
      <c r="O177" s="75"/>
      <c r="P177" s="75"/>
    </row>
    <row r="178" spans="1:16" customFormat="1" x14ac:dyDescent="0.25">
      <c r="A178" s="4"/>
      <c r="B178" s="4"/>
      <c r="C178" s="4"/>
      <c r="D178" s="4"/>
      <c r="E178" s="4"/>
      <c r="F178" s="4"/>
      <c r="G178" s="2"/>
      <c r="H178" s="26"/>
      <c r="I178" s="26"/>
      <c r="J178" s="75" t="str">
        <f>IF(J176&lt;&gt;"OK","The difference between what you said you wanted to set aside and the details of what you have set aside is","")</f>
        <v/>
      </c>
      <c r="K178" s="75"/>
      <c r="L178" s="75"/>
      <c r="M178" s="75"/>
      <c r="N178" s="75"/>
      <c r="O178" s="75"/>
      <c r="P178" s="75"/>
    </row>
    <row r="179" spans="1:16" customFormat="1" x14ac:dyDescent="0.25">
      <c r="A179" s="4"/>
      <c r="B179" s="4"/>
      <c r="C179" s="4"/>
      <c r="D179" s="4"/>
      <c r="E179" s="4"/>
      <c r="F179" s="4"/>
      <c r="G179" s="2"/>
      <c r="H179" s="26"/>
      <c r="I179" s="26"/>
      <c r="J179" s="75"/>
      <c r="K179" s="75"/>
      <c r="L179" s="75"/>
      <c r="M179" s="75"/>
      <c r="N179" s="75"/>
      <c r="O179" s="75"/>
      <c r="P179" s="75"/>
    </row>
    <row r="180" spans="1:16" customFormat="1" x14ac:dyDescent="0.25">
      <c r="A180" s="4" t="s">
        <v>131</v>
      </c>
      <c r="B180" s="4"/>
      <c r="C180" s="4"/>
      <c r="D180" s="4"/>
      <c r="E180" s="4"/>
      <c r="F180" s="4"/>
      <c r="G180" s="2"/>
      <c r="H180" s="4"/>
      <c r="I180" s="4"/>
      <c r="J180" s="46" t="str">
        <f>IF(SUM(I176:I176)&gt;SUM(I98:I98),SUM(I176:I176)-SUM(I98:I98),(IF(SUM(I176:I176)&lt;SUM(I98:I98),SUM(I98:I98)-SUM(I176:I176),"")))</f>
        <v/>
      </c>
      <c r="K180" s="4"/>
      <c r="L180" s="4"/>
      <c r="M180" s="4"/>
      <c r="N180" s="4"/>
      <c r="O180" s="4"/>
      <c r="P180" s="4"/>
    </row>
    <row r="181" spans="1:16" customFormat="1" x14ac:dyDescent="0.25">
      <c r="A181" s="4" t="s">
        <v>132</v>
      </c>
      <c r="B181" s="4"/>
      <c r="C181" s="4"/>
      <c r="D181" s="4"/>
      <c r="E181" s="4"/>
      <c r="F181" s="4"/>
      <c r="G181" s="2"/>
      <c r="H181" s="4"/>
      <c r="I181" s="4"/>
      <c r="J181" s="4"/>
      <c r="K181" s="4"/>
      <c r="L181" s="4"/>
      <c r="M181" s="4"/>
      <c r="N181" s="4"/>
      <c r="O181" s="4"/>
      <c r="P181" s="4"/>
    </row>
    <row r="182" spans="1:16" customFormat="1" x14ac:dyDescent="0.25">
      <c r="A182" s="4" t="s">
        <v>133</v>
      </c>
      <c r="B182" s="4"/>
      <c r="C182" s="4"/>
      <c r="D182" s="4"/>
      <c r="E182" s="4"/>
      <c r="F182" s="4"/>
      <c r="G182" s="2"/>
      <c r="H182" s="4"/>
      <c r="I182" s="4"/>
      <c r="J182" s="4"/>
      <c r="K182" s="4"/>
      <c r="L182" s="4"/>
      <c r="M182" s="4"/>
      <c r="N182" s="4"/>
      <c r="O182" s="4"/>
      <c r="P182" s="4"/>
    </row>
    <row r="183" spans="1:16" customFormat="1" x14ac:dyDescent="0.25">
      <c r="A183" s="82">
        <f>(H110)</f>
        <v>1786668</v>
      </c>
      <c r="B183" s="82"/>
      <c r="C183" s="82"/>
      <c r="D183" s="4"/>
      <c r="E183" s="4"/>
      <c r="F183" s="4"/>
      <c r="G183" s="2"/>
      <c r="H183" s="4"/>
      <c r="I183" s="4"/>
      <c r="J183" s="4"/>
      <c r="K183" s="4"/>
      <c r="L183" s="4"/>
      <c r="M183" s="4"/>
      <c r="N183" s="4"/>
      <c r="O183" s="4"/>
      <c r="P183" s="4"/>
    </row>
    <row r="184" spans="1:16" customFormat="1" x14ac:dyDescent="0.25">
      <c r="A184" s="4"/>
      <c r="B184" s="4"/>
      <c r="C184" s="4"/>
      <c r="D184" s="4"/>
      <c r="E184" s="4"/>
      <c r="F184" s="4"/>
      <c r="G184" s="2"/>
      <c r="H184" s="4"/>
      <c r="I184" s="4"/>
      <c r="J184" s="4"/>
      <c r="K184" s="4"/>
      <c r="L184" s="4"/>
      <c r="M184" s="4"/>
      <c r="N184" s="4"/>
      <c r="O184" s="4"/>
      <c r="P184" s="4"/>
    </row>
    <row r="185" spans="1:16" customFormat="1" ht="12.75" customHeight="1" x14ac:dyDescent="0.25">
      <c r="A185" s="4"/>
      <c r="B185" s="4"/>
      <c r="C185" s="72" t="s">
        <v>134</v>
      </c>
      <c r="D185" s="72"/>
      <c r="E185" s="72"/>
      <c r="F185" s="72"/>
      <c r="G185" s="2"/>
      <c r="H185" s="4"/>
      <c r="I185" s="4"/>
      <c r="J185" s="4"/>
      <c r="K185" s="4"/>
      <c r="L185" s="4"/>
      <c r="M185" s="4"/>
      <c r="N185" s="4"/>
      <c r="O185" s="4"/>
      <c r="P185" s="4"/>
    </row>
    <row r="186" spans="1:16" customFormat="1" x14ac:dyDescent="0.25">
      <c r="A186" s="4"/>
      <c r="B186" s="4"/>
      <c r="C186" s="72"/>
      <c r="D186" s="72"/>
      <c r="E186" s="72"/>
      <c r="F186" s="72"/>
      <c r="G186" s="2"/>
      <c r="H186" s="4"/>
      <c r="I186" s="4"/>
      <c r="J186" s="4"/>
      <c r="K186" s="4"/>
      <c r="L186" s="4"/>
      <c r="M186" s="4"/>
      <c r="N186" s="4"/>
      <c r="O186" s="4"/>
      <c r="P186" s="4"/>
    </row>
    <row r="187" spans="1:16" customFormat="1" x14ac:dyDescent="0.25">
      <c r="A187" s="4"/>
      <c r="B187" s="4"/>
      <c r="C187" s="72"/>
      <c r="D187" s="72"/>
      <c r="E187" s="72"/>
      <c r="F187" s="72"/>
      <c r="G187" s="2" t="s">
        <v>135</v>
      </c>
      <c r="H187" s="24">
        <v>1786668</v>
      </c>
      <c r="I187" s="4" t="str">
        <f>IF(SUM(H187:H187)&lt;&gt;ROUND(SUM(H187:H187),0),"WHOLE DOLLARS","")</f>
        <v/>
      </c>
      <c r="J187" s="4"/>
      <c r="K187" s="4"/>
      <c r="L187" s="4"/>
      <c r="M187" s="4"/>
      <c r="N187" s="4"/>
      <c r="O187" s="4"/>
      <c r="P187" s="4"/>
    </row>
    <row r="188" spans="1:16" customFormat="1" x14ac:dyDescent="0.25">
      <c r="A188" s="4"/>
      <c r="B188" s="4"/>
      <c r="C188" s="43"/>
      <c r="D188" s="43"/>
      <c r="E188" s="43"/>
      <c r="F188" s="43"/>
      <c r="G188" s="2"/>
      <c r="H188" s="4"/>
      <c r="I188" s="4"/>
      <c r="J188" s="4"/>
      <c r="K188" s="4"/>
      <c r="L188" s="4"/>
      <c r="M188" s="4"/>
      <c r="N188" s="4"/>
      <c r="O188" s="4"/>
      <c r="P188" s="4"/>
    </row>
    <row r="189" spans="1:16" customFormat="1" ht="12.75" customHeight="1" x14ac:dyDescent="0.25">
      <c r="A189" s="4"/>
      <c r="B189" s="4"/>
      <c r="C189" s="72" t="s">
        <v>136</v>
      </c>
      <c r="D189" s="72"/>
      <c r="E189" s="72"/>
      <c r="F189" s="72"/>
      <c r="G189" s="2"/>
      <c r="H189" s="4"/>
      <c r="I189" s="4"/>
      <c r="J189" s="4"/>
      <c r="K189" s="4"/>
      <c r="L189" s="4"/>
      <c r="M189" s="4"/>
      <c r="N189" s="4"/>
      <c r="O189" s="4"/>
      <c r="P189" s="4"/>
    </row>
    <row r="190" spans="1:16" customFormat="1" x14ac:dyDescent="0.25">
      <c r="A190" s="4"/>
      <c r="B190" s="4"/>
      <c r="C190" s="72"/>
      <c r="D190" s="72"/>
      <c r="E190" s="72"/>
      <c r="F190" s="72"/>
      <c r="G190" s="2"/>
      <c r="H190" s="4"/>
      <c r="I190" s="4"/>
      <c r="J190" s="4"/>
      <c r="K190" s="4"/>
      <c r="L190" s="4"/>
      <c r="M190" s="4"/>
      <c r="N190" s="4"/>
      <c r="O190" s="4"/>
      <c r="P190" s="4"/>
    </row>
    <row r="191" spans="1:16" customFormat="1" x14ac:dyDescent="0.25">
      <c r="A191" s="4"/>
      <c r="B191" s="4"/>
      <c r="C191" s="72"/>
      <c r="D191" s="72"/>
      <c r="E191" s="72"/>
      <c r="F191" s="72"/>
      <c r="G191" s="2"/>
      <c r="H191" s="4"/>
      <c r="I191" s="4"/>
      <c r="J191" s="4"/>
      <c r="K191" s="4"/>
      <c r="L191" s="4"/>
      <c r="M191" s="4"/>
      <c r="N191" s="4"/>
      <c r="O191" s="4"/>
      <c r="P191" s="4"/>
    </row>
    <row r="192" spans="1:16" customFormat="1" x14ac:dyDescent="0.25">
      <c r="A192" s="4"/>
      <c r="B192" s="4"/>
      <c r="C192" s="72"/>
      <c r="D192" s="72"/>
      <c r="E192" s="72"/>
      <c r="F192" s="72"/>
      <c r="G192" s="2"/>
      <c r="H192" s="4"/>
      <c r="I192" s="4"/>
      <c r="J192" s="4"/>
      <c r="K192" s="4"/>
      <c r="L192" s="4"/>
      <c r="M192" s="4"/>
      <c r="N192" s="4"/>
      <c r="O192" s="4"/>
      <c r="P192" s="4"/>
    </row>
    <row r="193" spans="1:26" x14ac:dyDescent="0.25">
      <c r="A193" s="4"/>
      <c r="B193" s="4"/>
      <c r="C193" s="72"/>
      <c r="D193" s="72"/>
      <c r="E193" s="72"/>
      <c r="F193" s="72"/>
      <c r="G193" s="2" t="s">
        <v>137</v>
      </c>
      <c r="H193" s="24" t="s">
        <v>2</v>
      </c>
      <c r="I193" s="4" t="str">
        <f>IF(SUM(H193:H193)&lt;&gt;ROUND(SUM(H193:H193),0),"WHOLE DOLLARS","")</f>
        <v/>
      </c>
      <c r="J193" s="15" t="str">
        <f>IF(SUM(H193:H193)&gt;(ROUND(SUM(H110:H110)*0.05,0)),"PROBLEM - This is more than 5% of the High Cost Fund.  5% is","")</f>
        <v/>
      </c>
      <c r="K193" s="4"/>
      <c r="L193" s="4"/>
      <c r="M193" s="4"/>
      <c r="N193" s="4"/>
      <c r="O193" s="4"/>
      <c r="P193" s="4"/>
    </row>
    <row r="194" spans="1:26" x14ac:dyDescent="0.25">
      <c r="A194" s="4"/>
      <c r="B194" s="4"/>
      <c r="C194" s="25"/>
      <c r="D194" s="25"/>
      <c r="E194" s="25"/>
      <c r="F194" s="25"/>
      <c r="G194" s="2"/>
      <c r="H194" s="26"/>
      <c r="I194" s="4"/>
      <c r="J194" s="29" t="str">
        <f>IF(SUM(H193:H193)&gt;ROUND(SUM(H110:H110)*0.05,0),ROUND(H110*0.05,0),"")</f>
        <v/>
      </c>
      <c r="K194" s="4"/>
      <c r="L194" s="4"/>
      <c r="M194" s="4"/>
      <c r="N194" s="4"/>
      <c r="O194" s="4"/>
      <c r="P194" s="4"/>
    </row>
    <row r="195" spans="1:26" x14ac:dyDescent="0.25">
      <c r="A195" s="4"/>
      <c r="B195" s="4"/>
      <c r="C195" s="43"/>
      <c r="D195" s="43"/>
      <c r="E195" s="43"/>
      <c r="F195" s="43"/>
      <c r="G195" s="2"/>
      <c r="H195" s="4"/>
      <c r="I195" s="4"/>
      <c r="J195" s="4"/>
      <c r="K195" s="4"/>
      <c r="L195" s="4"/>
      <c r="M195" s="4"/>
      <c r="N195" s="4"/>
      <c r="O195" s="4"/>
      <c r="P195" s="4"/>
    </row>
    <row r="196" spans="1:26" ht="12.75" customHeight="1" x14ac:dyDescent="0.25">
      <c r="A196" s="4"/>
      <c r="B196" s="4"/>
      <c r="C196" s="72" t="s">
        <v>138</v>
      </c>
      <c r="D196" s="72"/>
      <c r="E196" s="72"/>
      <c r="F196" s="72"/>
      <c r="G196" s="2"/>
      <c r="H196" s="4"/>
      <c r="I196" s="4"/>
      <c r="J196" s="4"/>
      <c r="K196" s="4"/>
      <c r="L196" s="4"/>
      <c r="M196" s="4"/>
      <c r="N196" s="4"/>
      <c r="O196" s="4"/>
      <c r="P196" s="4"/>
    </row>
    <row r="197" spans="1:26" x14ac:dyDescent="0.25">
      <c r="A197" s="4"/>
      <c r="B197" s="4"/>
      <c r="C197" s="72"/>
      <c r="D197" s="72"/>
      <c r="E197" s="72"/>
      <c r="F197" s="72"/>
      <c r="G197" s="2"/>
      <c r="H197" s="4"/>
      <c r="I197" s="4"/>
      <c r="J197" s="4"/>
      <c r="K197" s="4"/>
      <c r="L197" s="4"/>
      <c r="M197" s="4"/>
      <c r="N197" s="4"/>
      <c r="O197" s="4"/>
      <c r="P197" s="4"/>
    </row>
    <row r="198" spans="1:26" x14ac:dyDescent="0.25">
      <c r="A198" s="4"/>
      <c r="B198" s="4"/>
      <c r="C198" s="72"/>
      <c r="D198" s="72"/>
      <c r="E198" s="72"/>
      <c r="F198" s="72"/>
      <c r="G198" s="2"/>
      <c r="H198" s="4"/>
      <c r="I198" s="4"/>
      <c r="J198" s="4"/>
      <c r="K198" s="4"/>
      <c r="L198" s="4"/>
      <c r="M198" s="4"/>
      <c r="N198" s="4"/>
      <c r="O198" s="4"/>
      <c r="P198" s="4"/>
    </row>
    <row r="199" spans="1:26" x14ac:dyDescent="0.25">
      <c r="A199" s="4"/>
      <c r="B199" s="4"/>
      <c r="C199" s="72"/>
      <c r="D199" s="72"/>
      <c r="E199" s="72"/>
      <c r="F199" s="72"/>
      <c r="G199" s="22"/>
      <c r="H199" s="4"/>
      <c r="I199" s="4"/>
      <c r="J199" s="4"/>
      <c r="K199" s="4"/>
      <c r="L199" s="4"/>
      <c r="M199" s="4"/>
      <c r="N199" s="4"/>
      <c r="O199" s="4"/>
      <c r="P199" s="4"/>
    </row>
    <row r="200" spans="1:26" x14ac:dyDescent="0.25">
      <c r="A200" s="4"/>
      <c r="B200" s="4"/>
      <c r="C200" s="25"/>
      <c r="D200" s="25"/>
      <c r="E200" s="25"/>
      <c r="F200" s="25"/>
      <c r="G200" s="22"/>
      <c r="H200" s="4"/>
      <c r="I200" s="4"/>
      <c r="J200" s="4"/>
      <c r="K200" s="4"/>
      <c r="L200" s="4"/>
      <c r="M200" s="4"/>
      <c r="N200" s="4"/>
      <c r="O200" s="4"/>
      <c r="P200" s="4"/>
    </row>
    <row r="201" spans="1:26" ht="29.25" customHeight="1" x14ac:dyDescent="0.25">
      <c r="A201" s="4"/>
      <c r="B201" s="4"/>
      <c r="C201" s="4"/>
      <c r="D201" s="79" t="s">
        <v>139</v>
      </c>
      <c r="E201" s="79"/>
      <c r="F201" s="79"/>
      <c r="G201" s="23"/>
      <c r="H201" s="47">
        <f>SUM(H187:H193)</f>
        <v>1786668</v>
      </c>
      <c r="I201" s="26" t="s">
        <v>2</v>
      </c>
      <c r="J201" s="75" t="str">
        <f>IF(SUM(H110:H110)&lt;&gt;H201,"PROBLEM - The sum of these 2 activities must equal what you proposed to use for the High Cost Fund.  The difference is","OK")</f>
        <v>OK</v>
      </c>
      <c r="K201" s="75"/>
      <c r="L201" s="75"/>
      <c r="M201" s="75"/>
      <c r="N201" s="75"/>
      <c r="O201" s="75"/>
      <c r="P201" s="75"/>
    </row>
    <row r="202" spans="1:26" x14ac:dyDescent="0.25">
      <c r="J202" s="45" t="str">
        <f>IF(J201&lt;&gt;"OK",MAX(SUM(H201:H201)-SUM(H110:H110),SUM(H110:H110)-H201),"")</f>
        <v/>
      </c>
    </row>
    <row r="203" spans="1:26" x14ac:dyDescent="0.25">
      <c r="J203" t="s">
        <v>2</v>
      </c>
    </row>
    <row r="205" spans="1:26" ht="18" x14ac:dyDescent="0.25">
      <c r="Q205" s="49" t="s">
        <v>140</v>
      </c>
      <c r="R205" s="50"/>
      <c r="S205" s="50"/>
      <c r="T205" s="50"/>
      <c r="V205" s="50"/>
      <c r="W205" s="50"/>
      <c r="X205" s="50"/>
      <c r="Y205" s="50"/>
      <c r="Z205" s="50"/>
    </row>
    <row r="206" spans="1:26" x14ac:dyDescent="0.25">
      <c r="Q206" s="50"/>
      <c r="R206" s="50"/>
      <c r="S206" s="50"/>
      <c r="T206" s="50"/>
      <c r="V206" s="50"/>
      <c r="W206" s="50"/>
      <c r="X206" s="50"/>
      <c r="Y206" s="50"/>
      <c r="Z206" s="50" t="s">
        <v>141</v>
      </c>
    </row>
    <row r="207" spans="1:26" x14ac:dyDescent="0.25">
      <c r="Q207" s="51" t="str">
        <f>A1</f>
        <v>Iowa</v>
      </c>
      <c r="R207" s="50"/>
      <c r="S207" s="50"/>
      <c r="T207" s="50"/>
      <c r="U207" s="52"/>
      <c r="V207" s="50"/>
      <c r="W207" s="50"/>
      <c r="X207" s="50"/>
      <c r="Y207" s="50"/>
      <c r="Z207" s="50" t="s">
        <v>2</v>
      </c>
    </row>
    <row r="208" spans="1:26" x14ac:dyDescent="0.25">
      <c r="Q208" s="50"/>
      <c r="R208" s="50"/>
      <c r="S208" s="50"/>
      <c r="T208" s="50"/>
      <c r="U208" s="52"/>
      <c r="V208" s="50"/>
      <c r="W208" s="50"/>
      <c r="X208" s="50"/>
      <c r="Y208" s="50"/>
      <c r="Z208" s="50"/>
    </row>
    <row r="209" spans="17:26" customFormat="1" x14ac:dyDescent="0.25">
      <c r="Q209" s="51" t="s">
        <v>142</v>
      </c>
      <c r="R209" s="50"/>
      <c r="S209" s="50"/>
      <c r="T209" s="50"/>
      <c r="U209" s="53">
        <f>ROUND((I11*0.1),0)*-1</f>
        <v>-358105</v>
      </c>
      <c r="V209" s="50"/>
      <c r="W209" s="50"/>
      <c r="X209" s="50"/>
      <c r="Y209" s="50"/>
      <c r="Z209" s="50"/>
    </row>
    <row r="210" spans="17:26" customFormat="1" x14ac:dyDescent="0.25">
      <c r="Q210" s="54"/>
      <c r="R210" s="54"/>
      <c r="S210" s="54"/>
      <c r="T210" s="54"/>
      <c r="U210" s="31"/>
      <c r="V210" s="54"/>
      <c r="W210" s="54"/>
      <c r="X210" s="54"/>
      <c r="Y210" s="54"/>
      <c r="Z210" s="54"/>
    </row>
    <row r="211" spans="17:26" customFormat="1" x14ac:dyDescent="0.25">
      <c r="Q211" s="54"/>
      <c r="R211" s="54" t="s">
        <v>143</v>
      </c>
      <c r="S211" s="54"/>
      <c r="T211" s="54"/>
      <c r="U211" s="52"/>
      <c r="V211" s="54"/>
      <c r="W211" s="54"/>
      <c r="X211" s="54"/>
      <c r="Y211" s="54"/>
      <c r="Z211" s="54"/>
    </row>
    <row r="212" spans="17:26" customFormat="1" x14ac:dyDescent="0.25">
      <c r="Q212" s="54"/>
      <c r="R212" s="50" t="s">
        <v>144</v>
      </c>
      <c r="S212" s="50"/>
      <c r="T212" s="50"/>
      <c r="U212" s="55"/>
      <c r="V212" s="83" t="s">
        <v>145</v>
      </c>
      <c r="W212" s="83"/>
      <c r="X212" s="83"/>
      <c r="Y212" s="83"/>
      <c r="Z212" s="83"/>
    </row>
    <row r="213" spans="17:26" customFormat="1" x14ac:dyDescent="0.25">
      <c r="Q213" s="54"/>
      <c r="R213" s="50" t="s">
        <v>146</v>
      </c>
      <c r="S213" s="50"/>
      <c r="T213" s="50"/>
      <c r="U213" s="55"/>
      <c r="V213" s="50"/>
      <c r="W213" s="50"/>
      <c r="X213" s="50"/>
      <c r="Y213" s="50"/>
      <c r="Z213" s="50"/>
    </row>
    <row r="214" spans="17:26" customFormat="1" x14ac:dyDescent="0.25">
      <c r="Q214" s="54"/>
      <c r="R214" s="54"/>
      <c r="S214" s="54"/>
      <c r="T214" s="54"/>
      <c r="U214" s="55"/>
      <c r="V214" s="54"/>
      <c r="W214" s="54"/>
      <c r="X214" s="54"/>
      <c r="Y214" s="54"/>
      <c r="Z214" s="54"/>
    </row>
    <row r="215" spans="17:26" customFormat="1" x14ac:dyDescent="0.25">
      <c r="Q215" s="54"/>
      <c r="R215" s="54"/>
      <c r="S215" s="56" t="s">
        <v>147</v>
      </c>
      <c r="T215" s="56"/>
      <c r="U215" s="55"/>
      <c r="V215" s="56"/>
      <c r="W215" s="56"/>
      <c r="X215" s="56"/>
      <c r="Y215" s="56"/>
      <c r="Z215" s="57">
        <f>I11</f>
        <v>3581049</v>
      </c>
    </row>
    <row r="216" spans="17:26" customFormat="1" x14ac:dyDescent="0.25">
      <c r="Q216" s="54"/>
      <c r="R216" s="54"/>
      <c r="S216" s="56" t="s">
        <v>148</v>
      </c>
      <c r="T216" s="56"/>
      <c r="U216" s="55"/>
      <c r="V216" s="56"/>
      <c r="W216" s="56"/>
      <c r="X216" s="56"/>
      <c r="Y216" s="56"/>
      <c r="Z216" s="57">
        <f>I9</f>
        <v>3581049</v>
      </c>
    </row>
    <row r="217" spans="17:26" customFormat="1" x14ac:dyDescent="0.25">
      <c r="Q217" s="54"/>
      <c r="R217" s="54"/>
      <c r="S217" s="56"/>
      <c r="T217" s="56"/>
      <c r="U217" s="55"/>
      <c r="V217" s="56"/>
      <c r="W217" s="56"/>
      <c r="X217" s="56"/>
      <c r="Y217" s="56"/>
      <c r="Z217" s="57"/>
    </row>
    <row r="218" spans="17:26" customFormat="1" x14ac:dyDescent="0.25">
      <c r="Q218" s="54"/>
      <c r="R218" s="54"/>
      <c r="S218" s="56" t="s">
        <v>149</v>
      </c>
      <c r="T218" s="56"/>
      <c r="U218" s="52"/>
      <c r="V218" s="56"/>
      <c r="W218" s="56"/>
      <c r="X218" s="56"/>
      <c r="Y218" s="56"/>
      <c r="Z218" s="57"/>
    </row>
    <row r="219" spans="17:26" customFormat="1" x14ac:dyDescent="0.25">
      <c r="Q219" s="54"/>
      <c r="R219" s="54"/>
      <c r="S219" s="56" t="s">
        <v>150</v>
      </c>
      <c r="T219" s="56"/>
      <c r="U219" s="55"/>
      <c r="V219" s="56"/>
      <c r="W219" s="56"/>
      <c r="X219" s="56"/>
      <c r="Y219" s="56"/>
      <c r="Z219" s="57"/>
    </row>
    <row r="220" spans="17:26" customFormat="1" x14ac:dyDescent="0.25">
      <c r="Q220" s="54"/>
      <c r="R220" s="54"/>
      <c r="S220" s="56" t="s">
        <v>151</v>
      </c>
      <c r="T220" s="56"/>
      <c r="U220" s="55"/>
      <c r="V220" s="56"/>
      <c r="W220" s="56"/>
      <c r="X220" s="56"/>
      <c r="Y220" s="56"/>
      <c r="Z220" s="57"/>
    </row>
    <row r="221" spans="17:26" customFormat="1" x14ac:dyDescent="0.25">
      <c r="Q221" s="54"/>
      <c r="R221" s="54"/>
      <c r="S221" s="54"/>
      <c r="T221" s="54"/>
      <c r="U221" s="55"/>
      <c r="V221" s="54"/>
      <c r="W221" s="54"/>
      <c r="X221" s="54"/>
      <c r="Y221" s="54"/>
      <c r="Z221" s="54"/>
    </row>
    <row r="222" spans="17:26" customFormat="1" x14ac:dyDescent="0.25">
      <c r="Q222" s="54"/>
      <c r="R222" s="54"/>
      <c r="S222" s="56" t="s">
        <v>152</v>
      </c>
      <c r="T222" s="56"/>
      <c r="U222" s="55"/>
      <c r="V222" s="56"/>
      <c r="W222" s="56"/>
      <c r="X222" s="56"/>
      <c r="Y222" s="54"/>
      <c r="Z222" s="54"/>
    </row>
    <row r="223" spans="17:26" customFormat="1" x14ac:dyDescent="0.25">
      <c r="Q223" s="54"/>
      <c r="R223" s="54"/>
      <c r="S223" s="56" t="s">
        <v>153</v>
      </c>
      <c r="T223" s="56"/>
      <c r="U223" s="52"/>
      <c r="V223" s="56"/>
      <c r="W223" s="56"/>
      <c r="X223" s="56"/>
      <c r="Y223" s="54"/>
      <c r="Z223" s="54"/>
    </row>
    <row r="224" spans="17:26" customFormat="1" x14ac:dyDescent="0.25">
      <c r="Q224" s="54"/>
      <c r="R224" s="54"/>
      <c r="S224" s="56" t="s">
        <v>154</v>
      </c>
      <c r="T224" s="56"/>
      <c r="U224" s="52"/>
      <c r="V224" s="56"/>
      <c r="W224" s="56"/>
      <c r="X224" s="56"/>
      <c r="Y224" s="54"/>
      <c r="Z224" s="54"/>
    </row>
    <row r="225" spans="17:26" customFormat="1" x14ac:dyDescent="0.25">
      <c r="Q225" s="54"/>
      <c r="R225" s="54"/>
      <c r="S225" s="56" t="s">
        <v>155</v>
      </c>
      <c r="T225" s="56"/>
      <c r="U225" s="52"/>
      <c r="V225" s="56"/>
      <c r="W225" s="56"/>
      <c r="X225" s="56"/>
      <c r="Y225" s="58">
        <f>(H47)</f>
        <v>0</v>
      </c>
      <c r="Z225" s="54"/>
    </row>
    <row r="226" spans="17:26" customFormat="1" x14ac:dyDescent="0.25">
      <c r="Q226" s="54"/>
      <c r="R226" s="54"/>
      <c r="S226" s="54"/>
      <c r="T226" s="54"/>
      <c r="U226" s="52"/>
      <c r="V226" s="54"/>
      <c r="W226" s="54"/>
      <c r="X226" s="54"/>
      <c r="Y226" s="58"/>
      <c r="Z226" s="54"/>
    </row>
    <row r="227" spans="17:26" customFormat="1" x14ac:dyDescent="0.25">
      <c r="Q227" s="54"/>
      <c r="R227" s="54"/>
      <c r="S227" s="56" t="s">
        <v>156</v>
      </c>
      <c r="T227" s="54"/>
      <c r="U227" s="52"/>
      <c r="V227" s="59">
        <f>(D2)</f>
        <v>3581049</v>
      </c>
      <c r="W227" s="60" t="s">
        <v>157</v>
      </c>
      <c r="X227" s="61">
        <f>Z216</f>
        <v>3581049</v>
      </c>
      <c r="Y227" s="54"/>
      <c r="Z227" s="54"/>
    </row>
    <row r="228" spans="17:26" customFormat="1" x14ac:dyDescent="0.25">
      <c r="Q228" s="54"/>
      <c r="R228" s="54"/>
      <c r="S228" s="56" t="s">
        <v>158</v>
      </c>
      <c r="T228" s="54"/>
      <c r="U228" s="52"/>
      <c r="V228" s="54"/>
      <c r="W228" s="54"/>
      <c r="X228" s="54"/>
      <c r="Y228" s="54"/>
      <c r="Z228" s="54"/>
    </row>
    <row r="229" spans="17:26" customFormat="1" x14ac:dyDescent="0.25">
      <c r="Q229" s="54"/>
      <c r="R229" s="54"/>
      <c r="S229" s="51" t="s">
        <v>159</v>
      </c>
      <c r="T229" s="54"/>
      <c r="U229" s="55"/>
      <c r="V229" s="54"/>
      <c r="W229" s="54"/>
      <c r="X229" s="58"/>
      <c r="Y229" s="54"/>
      <c r="Z229" s="54"/>
    </row>
    <row r="230" spans="17:26" customFormat="1" x14ac:dyDescent="0.25">
      <c r="Q230" s="54"/>
      <c r="R230" s="54"/>
      <c r="S230" s="51" t="s">
        <v>160</v>
      </c>
      <c r="T230" s="54"/>
      <c r="U230" s="62">
        <f>B32</f>
        <v>1486155</v>
      </c>
      <c r="V230" s="54"/>
      <c r="W230" s="54"/>
      <c r="X230" s="58"/>
      <c r="Y230" s="54"/>
      <c r="Z230" s="54"/>
    </row>
    <row r="231" spans="17:26" customFormat="1" x14ac:dyDescent="0.25">
      <c r="Q231" s="54"/>
      <c r="R231" s="54"/>
      <c r="S231" s="54"/>
      <c r="T231" s="54"/>
      <c r="U231" s="62"/>
      <c r="V231" s="54"/>
      <c r="W231" s="54"/>
      <c r="X231" s="54"/>
      <c r="Y231" s="54"/>
      <c r="Z231" s="54"/>
    </row>
    <row r="232" spans="17:26" customFormat="1" x14ac:dyDescent="0.25">
      <c r="Q232" s="54"/>
      <c r="R232" s="54"/>
      <c r="S232" s="56" t="s">
        <v>161</v>
      </c>
      <c r="T232" s="56"/>
      <c r="U232" s="55"/>
      <c r="V232" s="56"/>
      <c r="W232" s="56"/>
      <c r="X232" s="54"/>
      <c r="Y232" s="54"/>
      <c r="Z232" s="54"/>
    </row>
    <row r="233" spans="17:26" customFormat="1" x14ac:dyDescent="0.25">
      <c r="Q233" s="54"/>
      <c r="R233" s="54"/>
      <c r="S233" s="84" t="s">
        <v>162</v>
      </c>
      <c r="T233" s="84"/>
      <c r="U233" s="55"/>
      <c r="V233" s="56" t="s">
        <v>163</v>
      </c>
      <c r="W233" s="56"/>
      <c r="X233" s="63"/>
      <c r="Y233" s="54"/>
      <c r="Z233" s="54"/>
    </row>
    <row r="234" spans="17:26" customFormat="1" x14ac:dyDescent="0.25">
      <c r="Q234" s="54"/>
      <c r="R234" s="54"/>
      <c r="S234" s="56" t="s">
        <v>164</v>
      </c>
      <c r="T234" s="56"/>
      <c r="U234" s="52"/>
      <c r="V234" s="56"/>
      <c r="W234" s="56"/>
      <c r="X234" s="63"/>
      <c r="Y234" s="54"/>
      <c r="Z234" s="54"/>
    </row>
    <row r="235" spans="17:26" customFormat="1" x14ac:dyDescent="0.25">
      <c r="Q235" s="54"/>
      <c r="R235" s="54"/>
      <c r="S235" s="56"/>
      <c r="T235" s="56"/>
      <c r="U235" s="52"/>
      <c r="V235" s="56"/>
      <c r="W235" s="56"/>
      <c r="X235" s="56"/>
      <c r="Y235" s="58"/>
      <c r="Z235" s="54"/>
    </row>
    <row r="236" spans="17:26" customFormat="1" x14ac:dyDescent="0.25">
      <c r="Q236" s="54"/>
      <c r="R236" s="54"/>
      <c r="S236" s="56" t="s">
        <v>165</v>
      </c>
      <c r="T236" s="56"/>
      <c r="U236" s="52"/>
      <c r="V236" s="56"/>
      <c r="W236" s="56"/>
      <c r="X236" s="56"/>
      <c r="Y236" s="58"/>
      <c r="Z236" s="54"/>
    </row>
    <row r="237" spans="17:26" customFormat="1" x14ac:dyDescent="0.25">
      <c r="Q237" s="54"/>
      <c r="R237" s="54"/>
      <c r="S237" s="54" t="s">
        <v>2</v>
      </c>
      <c r="T237" s="54"/>
      <c r="U237" s="52"/>
      <c r="V237" s="54"/>
      <c r="W237" s="54"/>
      <c r="X237" s="54"/>
      <c r="Y237" s="58"/>
      <c r="Z237" s="54"/>
    </row>
    <row r="238" spans="17:26" customFormat="1" x14ac:dyDescent="0.25">
      <c r="Q238" s="54"/>
      <c r="R238" s="54"/>
      <c r="S238" s="54"/>
      <c r="T238" s="54" t="s">
        <v>166</v>
      </c>
      <c r="U238" s="52"/>
      <c r="V238" s="54"/>
      <c r="W238" s="54"/>
      <c r="X238" s="54"/>
      <c r="Y238" s="54"/>
      <c r="Z238" s="54"/>
    </row>
    <row r="239" spans="17:26" customFormat="1" x14ac:dyDescent="0.25">
      <c r="Q239" s="54"/>
      <c r="R239" s="54"/>
      <c r="S239" s="54"/>
      <c r="T239" s="54" t="s">
        <v>167</v>
      </c>
      <c r="U239" s="52"/>
      <c r="V239" s="54"/>
      <c r="W239" s="54"/>
      <c r="X239" s="54"/>
      <c r="Y239" s="58" t="s">
        <v>2</v>
      </c>
      <c r="Z239" s="54"/>
    </row>
    <row r="240" spans="17:26" customFormat="1" x14ac:dyDescent="0.25">
      <c r="Q240" s="54"/>
      <c r="R240" s="54"/>
      <c r="S240" s="54"/>
      <c r="T240" s="54"/>
      <c r="U240" s="52"/>
      <c r="V240" s="54"/>
      <c r="W240" s="54"/>
      <c r="X240" s="54"/>
      <c r="Y240" s="58"/>
      <c r="Z240" s="54"/>
    </row>
    <row r="241" spans="17:26" customFormat="1" x14ac:dyDescent="0.25">
      <c r="Q241" s="54" t="s">
        <v>168</v>
      </c>
      <c r="R241" s="54" t="s">
        <v>2</v>
      </c>
      <c r="S241" s="54"/>
      <c r="T241" s="54" t="s">
        <v>169</v>
      </c>
      <c r="U241" s="52"/>
      <c r="V241" s="54"/>
      <c r="W241" s="54"/>
      <c r="X241" s="54"/>
      <c r="Y241" s="50"/>
      <c r="Z241" s="54"/>
    </row>
    <row r="242" spans="17:26" customFormat="1" x14ac:dyDescent="0.25">
      <c r="Q242" s="54"/>
      <c r="R242" s="54"/>
      <c r="S242" s="54"/>
      <c r="T242" s="54" t="s">
        <v>170</v>
      </c>
      <c r="U242" s="52"/>
      <c r="V242" s="54"/>
      <c r="W242" s="54"/>
      <c r="X242" s="54"/>
      <c r="Y242" s="58" t="s">
        <v>2</v>
      </c>
      <c r="Z242" s="54"/>
    </row>
    <row r="243" spans="17:26" customFormat="1" x14ac:dyDescent="0.25">
      <c r="Q243" s="54"/>
      <c r="R243" s="54"/>
      <c r="S243" s="54"/>
      <c r="T243" s="54"/>
      <c r="U243" s="52"/>
      <c r="V243" s="54"/>
      <c r="W243" s="54"/>
      <c r="X243" s="54"/>
      <c r="Y243" s="58"/>
      <c r="Z243" s="54"/>
    </row>
    <row r="244" spans="17:26" customFormat="1" x14ac:dyDescent="0.25">
      <c r="Q244" s="54"/>
      <c r="R244" s="54"/>
      <c r="S244" s="54"/>
      <c r="T244" s="54" t="s">
        <v>171</v>
      </c>
      <c r="U244" s="52"/>
      <c r="V244" s="54"/>
      <c r="W244" s="54"/>
      <c r="X244" s="54"/>
      <c r="Y244" s="58" t="s">
        <v>2</v>
      </c>
      <c r="Z244" s="54"/>
    </row>
    <row r="245" spans="17:26" customFormat="1" x14ac:dyDescent="0.25">
      <c r="Q245" s="54"/>
      <c r="R245" s="54"/>
      <c r="S245" s="54"/>
      <c r="T245" s="54"/>
      <c r="U245" s="52"/>
      <c r="V245" s="54"/>
      <c r="W245" s="54"/>
      <c r="X245" s="54"/>
      <c r="Y245" s="58"/>
      <c r="Z245" s="54"/>
    </row>
    <row r="246" spans="17:26" customFormat="1" x14ac:dyDescent="0.25">
      <c r="Q246" s="54"/>
      <c r="R246" s="54"/>
      <c r="S246" s="54"/>
      <c r="T246" s="54" t="s">
        <v>172</v>
      </c>
      <c r="U246" s="52"/>
      <c r="V246" s="54"/>
      <c r="W246" s="54"/>
      <c r="X246" s="54"/>
      <c r="Y246" s="50"/>
      <c r="Z246" s="54"/>
    </row>
    <row r="247" spans="17:26" customFormat="1" x14ac:dyDescent="0.25">
      <c r="Q247" s="54"/>
      <c r="R247" s="54"/>
      <c r="S247" s="54"/>
      <c r="T247" s="54" t="s">
        <v>173</v>
      </c>
      <c r="U247" s="52"/>
      <c r="V247" s="54"/>
      <c r="W247" s="54"/>
      <c r="X247" s="54"/>
      <c r="Y247" s="58" t="s">
        <v>2</v>
      </c>
      <c r="Z247" s="54"/>
    </row>
    <row r="248" spans="17:26" customFormat="1" x14ac:dyDescent="0.25">
      <c r="Q248" s="54"/>
      <c r="R248" s="54"/>
      <c r="S248" s="54"/>
      <c r="T248" s="54"/>
      <c r="U248" s="52"/>
      <c r="V248" s="54"/>
      <c r="W248" s="54"/>
      <c r="X248" s="54"/>
      <c r="Y248" s="58"/>
      <c r="Z248" s="54"/>
    </row>
    <row r="249" spans="17:26" customFormat="1" x14ac:dyDescent="0.25">
      <c r="Q249" s="56" t="s">
        <v>174</v>
      </c>
      <c r="R249" s="54"/>
      <c r="S249" s="54"/>
      <c r="T249" s="54"/>
      <c r="U249" s="31"/>
      <c r="V249" s="54"/>
      <c r="W249" s="54"/>
      <c r="X249" s="54"/>
      <c r="Y249" s="54"/>
      <c r="Z249" s="54"/>
    </row>
    <row r="250" spans="17:26" customFormat="1" x14ac:dyDescent="0.25">
      <c r="Q250" s="54"/>
      <c r="R250" s="54" t="s">
        <v>2</v>
      </c>
      <c r="S250" s="54"/>
      <c r="T250" s="54"/>
      <c r="U250" s="31"/>
      <c r="V250" s="54"/>
      <c r="W250" s="54"/>
      <c r="X250" s="54"/>
      <c r="Y250" s="54"/>
      <c r="Z250" s="54"/>
    </row>
    <row r="251" spans="17:26" customFormat="1" x14ac:dyDescent="0.25">
      <c r="Q251" s="54"/>
      <c r="R251" s="54" t="s">
        <v>175</v>
      </c>
      <c r="S251" s="54"/>
      <c r="T251" s="54"/>
      <c r="U251" s="31"/>
      <c r="V251" s="54"/>
      <c r="W251" s="54"/>
      <c r="X251" s="54"/>
      <c r="Y251" s="54"/>
      <c r="Z251" s="54"/>
    </row>
    <row r="252" spans="17:26" customFormat="1" x14ac:dyDescent="0.25">
      <c r="Q252" s="54"/>
      <c r="R252" s="50" t="s">
        <v>176</v>
      </c>
      <c r="S252" s="50"/>
      <c r="T252" s="50"/>
      <c r="U252" s="55"/>
      <c r="V252" s="50"/>
      <c r="W252" s="50"/>
      <c r="X252" s="64">
        <f>ROUND((I98*0.1),0)*-1</f>
        <v>-1786668</v>
      </c>
      <c r="Y252" s="50"/>
      <c r="Z252" s="54"/>
    </row>
    <row r="253" spans="17:26" customFormat="1" x14ac:dyDescent="0.25">
      <c r="Q253" s="54"/>
      <c r="R253" s="50" t="s">
        <v>177</v>
      </c>
      <c r="S253" s="50"/>
      <c r="T253" s="50"/>
      <c r="U253" s="55"/>
      <c r="V253" s="50"/>
      <c r="W253" s="50"/>
      <c r="X253" s="50"/>
      <c r="Y253" s="50"/>
      <c r="Z253" s="50"/>
    </row>
    <row r="254" spans="17:26" customFormat="1" x14ac:dyDescent="0.25">
      <c r="Q254" s="54"/>
      <c r="R254" s="50"/>
      <c r="S254" s="50"/>
      <c r="T254" s="50"/>
      <c r="U254" s="52"/>
      <c r="V254" s="50"/>
      <c r="W254" s="50"/>
      <c r="X254" s="50"/>
      <c r="Y254" s="50"/>
      <c r="Z254" s="50"/>
    </row>
    <row r="255" spans="17:26" customFormat="1" x14ac:dyDescent="0.25">
      <c r="Q255" s="54"/>
      <c r="R255" s="54"/>
      <c r="S255" s="56" t="s">
        <v>178</v>
      </c>
      <c r="T255" s="56"/>
      <c r="U255" s="52"/>
      <c r="V255" s="56"/>
      <c r="W255" s="56"/>
      <c r="X255" s="56"/>
      <c r="Y255" s="56"/>
      <c r="Z255" s="63">
        <f>I98</f>
        <v>17866678</v>
      </c>
    </row>
    <row r="256" spans="17:26" customFormat="1" x14ac:dyDescent="0.25">
      <c r="Q256" s="54"/>
      <c r="R256" s="54"/>
      <c r="S256" s="56" t="s">
        <v>179</v>
      </c>
      <c r="T256" s="56"/>
      <c r="U256" s="52"/>
      <c r="V256" s="56"/>
      <c r="W256" s="56"/>
      <c r="X256" s="56"/>
      <c r="Y256" s="56"/>
      <c r="Z256" s="63"/>
    </row>
    <row r="257" spans="17:26" customFormat="1" x14ac:dyDescent="0.25">
      <c r="Q257" s="54"/>
      <c r="R257" s="54"/>
      <c r="S257" s="56" t="s">
        <v>180</v>
      </c>
      <c r="T257" s="54"/>
      <c r="U257" s="52"/>
      <c r="V257" s="54"/>
      <c r="W257" s="54"/>
      <c r="X257" s="54"/>
      <c r="Y257" s="54"/>
      <c r="Z257" s="63">
        <f>H96</f>
        <v>17866678</v>
      </c>
    </row>
    <row r="258" spans="17:26" customFormat="1" x14ac:dyDescent="0.25">
      <c r="Q258" s="54"/>
      <c r="R258" s="54"/>
      <c r="S258" s="56"/>
      <c r="T258" s="54"/>
      <c r="U258" s="52"/>
      <c r="V258" s="54"/>
      <c r="W258" s="54"/>
      <c r="X258" s="54"/>
      <c r="Y258" s="54"/>
      <c r="Z258" s="63"/>
    </row>
    <row r="259" spans="17:26" customFormat="1" x14ac:dyDescent="0.25">
      <c r="Q259" s="54"/>
      <c r="R259" s="54"/>
      <c r="S259" s="56" t="s">
        <v>181</v>
      </c>
      <c r="T259" s="54"/>
      <c r="U259" s="52"/>
      <c r="V259" s="54"/>
      <c r="W259" s="54"/>
      <c r="X259" s="54"/>
      <c r="Y259" s="54"/>
      <c r="Z259" s="63"/>
    </row>
    <row r="260" spans="17:26" customFormat="1" x14ac:dyDescent="0.25">
      <c r="Q260" s="54"/>
      <c r="R260" s="54"/>
      <c r="S260" s="56" t="s">
        <v>182</v>
      </c>
      <c r="T260" s="54"/>
      <c r="U260" s="52"/>
      <c r="V260" s="54"/>
      <c r="W260" s="54"/>
      <c r="X260" s="54"/>
      <c r="Y260" s="54"/>
      <c r="Z260" s="63"/>
    </row>
    <row r="261" spans="17:26" customFormat="1" x14ac:dyDescent="0.25">
      <c r="Q261" s="54"/>
      <c r="R261" s="54"/>
      <c r="S261" s="56"/>
      <c r="T261" s="54"/>
      <c r="U261" s="52"/>
      <c r="V261" s="54"/>
      <c r="W261" s="54"/>
      <c r="X261" s="54"/>
      <c r="Y261" s="54"/>
      <c r="Z261" s="63"/>
    </row>
    <row r="262" spans="17:26" customFormat="1" x14ac:dyDescent="0.25">
      <c r="Q262" s="54"/>
      <c r="R262" s="54"/>
      <c r="S262" s="56" t="s">
        <v>183</v>
      </c>
      <c r="T262" s="54"/>
      <c r="U262" s="52"/>
      <c r="V262" s="54"/>
      <c r="W262" s="54"/>
      <c r="X262" s="54"/>
      <c r="Y262" s="54"/>
      <c r="Z262" s="63"/>
    </row>
    <row r="263" spans="17:26" customFormat="1" x14ac:dyDescent="0.25">
      <c r="Q263" s="54"/>
      <c r="R263" s="54"/>
      <c r="S263" s="56" t="s">
        <v>184</v>
      </c>
      <c r="T263" s="54"/>
      <c r="U263" s="52"/>
      <c r="V263" s="54"/>
      <c r="W263" s="54"/>
      <c r="X263" s="54"/>
      <c r="Y263" s="54"/>
      <c r="Z263" s="63"/>
    </row>
    <row r="264" spans="17:26" customFormat="1" x14ac:dyDescent="0.25">
      <c r="Q264" s="54"/>
      <c r="R264" s="54"/>
      <c r="S264" s="56" t="s">
        <v>185</v>
      </c>
      <c r="T264" s="54"/>
      <c r="U264" s="52"/>
      <c r="V264" s="54"/>
      <c r="W264" s="54"/>
      <c r="X264" s="54"/>
      <c r="Y264" s="54"/>
      <c r="Z264" s="63"/>
    </row>
    <row r="265" spans="17:26" customFormat="1" x14ac:dyDescent="0.25">
      <c r="Q265" s="54"/>
      <c r="R265" s="54"/>
      <c r="S265" s="56" t="s">
        <v>186</v>
      </c>
      <c r="T265" s="54"/>
      <c r="U265" s="52"/>
      <c r="V265" s="54"/>
      <c r="W265" s="54"/>
      <c r="X265" s="54"/>
      <c r="Y265" s="54"/>
      <c r="Z265" s="63"/>
    </row>
    <row r="266" spans="17:26" customFormat="1" x14ac:dyDescent="0.25">
      <c r="Q266" s="54"/>
      <c r="R266" s="54"/>
      <c r="S266" s="56"/>
      <c r="T266" s="54"/>
      <c r="U266" s="52"/>
      <c r="V266" s="54"/>
      <c r="W266" s="54"/>
      <c r="X266" s="54"/>
      <c r="Y266" s="54"/>
      <c r="Z266" s="63"/>
    </row>
    <row r="267" spans="17:26" customFormat="1" x14ac:dyDescent="0.25">
      <c r="Q267" s="54"/>
      <c r="R267" s="54"/>
      <c r="S267" s="56" t="str">
        <f>IF(B95="NOT TO","You indicated that you do not intend to use Other State-Level Activities funds for","")</f>
        <v/>
      </c>
      <c r="T267" s="54"/>
      <c r="U267" s="52"/>
      <c r="V267" s="54"/>
      <c r="W267" s="54"/>
      <c r="X267" s="54"/>
      <c r="Y267" s="54"/>
      <c r="Z267" s="63"/>
    </row>
    <row r="268" spans="17:26" customFormat="1" x14ac:dyDescent="0.25">
      <c r="Q268" s="54"/>
      <c r="R268" s="54"/>
      <c r="S268" s="56" t="str">
        <f>IF(B95="NOT TO","a High Cost Fund.  If you decide that you want to use Other State-Level Activities ","")</f>
        <v/>
      </c>
      <c r="T268" s="54"/>
      <c r="U268" s="55"/>
      <c r="V268" s="54"/>
      <c r="W268" s="54"/>
      <c r="X268" s="54"/>
      <c r="Y268" s="54"/>
      <c r="Z268" s="63"/>
    </row>
    <row r="269" spans="17:26" customFormat="1" x14ac:dyDescent="0.25">
      <c r="Q269" s="54"/>
      <c r="R269" s="54"/>
      <c r="S269" s="56" t="str">
        <f>IF(B95="NOT TO","for a High Cost Fund, you must obtain approval from the Office of","")</f>
        <v/>
      </c>
      <c r="T269" s="54"/>
      <c r="U269" s="65">
        <f>IF(B95="TO",(H110/I98)*100,"")</f>
        <v>10.000001119402276</v>
      </c>
      <c r="V269" s="54"/>
      <c r="W269" s="54"/>
      <c r="X269" s="54"/>
      <c r="Y269" s="54"/>
      <c r="Z269" s="63"/>
    </row>
    <row r="270" spans="17:26" customFormat="1" x14ac:dyDescent="0.25">
      <c r="Q270" s="54"/>
      <c r="R270" s="54"/>
      <c r="S270" s="56" t="str">
        <f>IF(B95="NOT TO","Special Education Programs.","")</f>
        <v/>
      </c>
      <c r="T270" s="54"/>
      <c r="U270" s="65"/>
      <c r="V270" s="54"/>
      <c r="W270" s="54"/>
      <c r="X270" s="54"/>
      <c r="Y270" s="54"/>
      <c r="Z270" s="63"/>
    </row>
    <row r="271" spans="17:26" customFormat="1" x14ac:dyDescent="0.25">
      <c r="Q271" s="54"/>
      <c r="R271" s="54"/>
      <c r="S271" s="56" t="str">
        <f>IF(B95="TO","For the High Cost Fund, you reported that you would use a total of…………………………………………………..…………..."," ")</f>
        <v>For the High Cost Fund, you reported that you would use a total of…………………………………………………..…………...</v>
      </c>
      <c r="T271" s="56"/>
      <c r="U271" s="65"/>
      <c r="V271" s="56"/>
      <c r="W271" s="56"/>
      <c r="X271" s="56"/>
      <c r="Y271" s="56"/>
      <c r="Z271" s="63">
        <f>IF(B95="TO",H201,"")</f>
        <v>1786668</v>
      </c>
    </row>
    <row r="272" spans="17:26" customFormat="1" x14ac:dyDescent="0.25">
      <c r="Q272" s="54"/>
      <c r="R272" s="54"/>
      <c r="S272" s="84" t="str">
        <f>IF(B95="TO","This amount is","" )</f>
        <v>This amount is</v>
      </c>
      <c r="T272" s="84"/>
      <c r="U272" s="52"/>
      <c r="V272" s="84" t="str">
        <f>IF(B95="TO","percent of the total amount you proposed for Other","")</f>
        <v>percent of the total amount you proposed for Other</v>
      </c>
      <c r="W272" s="85"/>
      <c r="X272" s="85"/>
      <c r="Y272" s="85"/>
      <c r="Z272" s="54"/>
    </row>
    <row r="273" spans="17:26" customFormat="1" x14ac:dyDescent="0.25">
      <c r="Q273" s="54"/>
      <c r="R273" s="54"/>
      <c r="S273" s="56" t="str">
        <f>IF(B95="TO","State-Level Activities.","")</f>
        <v>State-Level Activities.</v>
      </c>
      <c r="T273" s="56"/>
      <c r="U273" s="52"/>
      <c r="V273" s="56"/>
      <c r="W273" s="51"/>
      <c r="X273" s="51"/>
      <c r="Y273" s="51"/>
      <c r="Z273" s="54"/>
    </row>
    <row r="274" spans="17:26" customFormat="1" x14ac:dyDescent="0.25">
      <c r="Q274" s="54"/>
      <c r="R274" s="54"/>
      <c r="S274" s="56"/>
      <c r="T274" s="56"/>
      <c r="U274" s="31"/>
      <c r="V274" s="56"/>
      <c r="W274" s="51"/>
      <c r="X274" s="51"/>
      <c r="Y274" s="51"/>
      <c r="Z274" s="54"/>
    </row>
    <row r="275" spans="17:26" customFormat="1" x14ac:dyDescent="0.25">
      <c r="Q275" s="54"/>
      <c r="R275" s="54"/>
      <c r="S275" s="56" t="str">
        <f>IF(B95="TO","You must ensure that at least 10 percent of the funds set aside for Other ","")</f>
        <v xml:space="preserve">You must ensure that at least 10 percent of the funds set aside for Other </v>
      </c>
      <c r="T275" s="54"/>
      <c r="U275" s="31"/>
      <c r="V275" s="54"/>
      <c r="W275" s="54"/>
      <c r="X275" s="54"/>
      <c r="Y275" s="54"/>
      <c r="Z275" s="54"/>
    </row>
    <row r="276" spans="17:26" customFormat="1" x14ac:dyDescent="0.25">
      <c r="Q276" s="54"/>
      <c r="R276" s="54"/>
      <c r="S276" s="56" t="str">
        <f>IF(B95="TO","State-Level Activities are used for the High Cost Fund.  No more than 5 percent ","")</f>
        <v xml:space="preserve">State-Level Activities are used for the High Cost Fund.  No more than 5 percent </v>
      </c>
      <c r="T276" s="54"/>
      <c r="U276" s="31"/>
      <c r="V276" s="54"/>
      <c r="W276" s="54"/>
      <c r="X276" s="54"/>
      <c r="Y276" s="54"/>
      <c r="Z276" s="54"/>
    </row>
    <row r="277" spans="17:26" customFormat="1" x14ac:dyDescent="0.25">
      <c r="Q277" s="50"/>
      <c r="R277" s="50"/>
      <c r="S277" s="51" t="str">
        <f>IF(B95="TO","of the funds used for the High Cost Fund may be used to support innovative","")</f>
        <v>of the funds used for the High Cost Fund may be used to support innovative</v>
      </c>
      <c r="T277" s="50"/>
      <c r="U277" s="31"/>
      <c r="V277" s="50"/>
      <c r="W277" s="50"/>
      <c r="X277" s="50"/>
      <c r="Y277" s="50"/>
      <c r="Z277" s="50"/>
    </row>
    <row r="278" spans="17:26" customFormat="1" x14ac:dyDescent="0.25">
      <c r="Q278" s="50"/>
      <c r="R278" s="50"/>
      <c r="S278" s="51" t="str">
        <f>IF(B95="TO","and effective ways for cost sharing.","")</f>
        <v>and effective ways for cost sharing.</v>
      </c>
      <c r="T278" s="50"/>
      <c r="U278" s="31"/>
      <c r="V278" s="50"/>
      <c r="W278" s="50"/>
      <c r="X278" s="50"/>
      <c r="Y278" s="50"/>
      <c r="Z278" s="50"/>
    </row>
  </sheetData>
  <mergeCells count="65">
    <mergeCell ref="V212:Z212"/>
    <mergeCell ref="S233:T233"/>
    <mergeCell ref="S272:T272"/>
    <mergeCell ref="V272:Y272"/>
    <mergeCell ref="J178:P179"/>
    <mergeCell ref="J201:P201"/>
    <mergeCell ref="A183:C183"/>
    <mergeCell ref="C185:F187"/>
    <mergeCell ref="C189:F193"/>
    <mergeCell ref="C196:F199"/>
    <mergeCell ref="D201:F201"/>
    <mergeCell ref="J176:P177"/>
    <mergeCell ref="C130:F130"/>
    <mergeCell ref="C131:F131"/>
    <mergeCell ref="C132:F132"/>
    <mergeCell ref="C133:F134"/>
    <mergeCell ref="C136:F137"/>
    <mergeCell ref="C139:F140"/>
    <mergeCell ref="C142:F144"/>
    <mergeCell ref="C146:F148"/>
    <mergeCell ref="C150:F153"/>
    <mergeCell ref="C155:F159"/>
    <mergeCell ref="C161:F172"/>
    <mergeCell ref="C127:F129"/>
    <mergeCell ref="B95:C95"/>
    <mergeCell ref="B96:F96"/>
    <mergeCell ref="A98:F98"/>
    <mergeCell ref="A105:F105"/>
    <mergeCell ref="A106:F106"/>
    <mergeCell ref="E111:G111"/>
    <mergeCell ref="B113:F113"/>
    <mergeCell ref="C115:F116"/>
    <mergeCell ref="C118:F120"/>
    <mergeCell ref="C121:F121"/>
    <mergeCell ref="C124:F125"/>
    <mergeCell ref="B94:F94"/>
    <mergeCell ref="B50:F58"/>
    <mergeCell ref="J62:P63"/>
    <mergeCell ref="J64:P65"/>
    <mergeCell ref="A70:F72"/>
    <mergeCell ref="A73:F74"/>
    <mergeCell ref="A76:F78"/>
    <mergeCell ref="A80:F82"/>
    <mergeCell ref="A83:F84"/>
    <mergeCell ref="A86:F88"/>
    <mergeCell ref="A91:F91"/>
    <mergeCell ref="B93:F93"/>
    <mergeCell ref="D47:F47"/>
    <mergeCell ref="H13:P13"/>
    <mergeCell ref="A14:F14"/>
    <mergeCell ref="A15:F15"/>
    <mergeCell ref="B17:F21"/>
    <mergeCell ref="B23:F24"/>
    <mergeCell ref="B27:F31"/>
    <mergeCell ref="B32:F32"/>
    <mergeCell ref="C34:F35"/>
    <mergeCell ref="C37:F39"/>
    <mergeCell ref="C41:F41"/>
    <mergeCell ref="C43:F45"/>
    <mergeCell ref="J11:P12"/>
    <mergeCell ref="A1:E1"/>
    <mergeCell ref="A3:F3"/>
    <mergeCell ref="A5:F5"/>
    <mergeCell ref="A9:F9"/>
    <mergeCell ref="A11:F11"/>
  </mergeCells>
  <dataValidations count="2">
    <dataValidation type="list" allowBlank="1" showInputMessage="1" showErrorMessage="1" sqref="A1:E1" xr:uid="{E8442C0C-464B-41FB-8A30-A6EF3100BF76}">
      <formula1>$U$1:$U$54</formula1>
    </dataValidation>
    <dataValidation type="list" allowBlank="1" showInputMessage="1" showErrorMessage="1" error="You must select &quot;Yes&quot; or &quot;No&quot; from the pull down menue." sqref="H91" xr:uid="{6C2639A6-1EF3-4DFD-B1C5-37F2705CDC6D}">
      <formula1>$J$92:$J$94</formula1>
    </dataValidation>
  </dataValidations>
  <printOptions horizontalCentered="1" verticalCentered="1"/>
  <pageMargins left="0.25" right="0.25" top="0.5" bottom="0.5" header="0.25" footer="0.25"/>
  <pageSetup scale="45" orientation="portrait" r:id="rId1"/>
  <rowBreaks count="1" manualBreakCount="1">
    <brk id="101"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5-13-25 Iowa Interactive FFY25</vt:lpstr>
      <vt:lpstr>'5-13-25 Iowa Interactive FFY25'!Print_Area</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Steven</dc:creator>
  <cp:lastModifiedBy>Albers, Lisa [IDOE]</cp:lastModifiedBy>
  <cp:lastPrinted>2026-03-17T19:40:49Z</cp:lastPrinted>
  <dcterms:created xsi:type="dcterms:W3CDTF">2025-05-06T19:11:51Z</dcterms:created>
  <dcterms:modified xsi:type="dcterms:W3CDTF">2026-03-19T17:00:24Z</dcterms:modified>
</cp:coreProperties>
</file>