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FCE9FBFD-CC42-49A9-8538-1BF2B4E55C0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Bgt'!$A$1:$I$47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N25" i="9" l="1"/>
  <c r="O25" i="9"/>
  <c r="P25" i="9"/>
  <c r="D19" i="6"/>
  <c r="Q16" i="3"/>
  <c r="P16" i="3"/>
  <c r="W31" i="15" l="1"/>
  <c r="V31" i="15"/>
  <c r="U20" i="15" l="1"/>
  <c r="R20" i="15"/>
  <c r="P20" i="15"/>
  <c r="P23" i="15" s="1"/>
  <c r="O20" i="15"/>
  <c r="N20" i="15"/>
  <c r="M20" i="15"/>
  <c r="L20" i="15"/>
  <c r="K20" i="15"/>
  <c r="J20" i="15"/>
  <c r="I20" i="15"/>
  <c r="H20" i="15"/>
  <c r="G20" i="15"/>
  <c r="F20" i="15"/>
  <c r="E20" i="15"/>
  <c r="D20" i="15"/>
  <c r="V18" i="15"/>
  <c r="T18" i="15"/>
  <c r="W18" i="15" s="1"/>
  <c r="S18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20" i="15" s="1"/>
  <c r="Q23" i="15" s="1"/>
  <c r="U11" i="15"/>
  <c r="R11" i="15"/>
  <c r="R23" i="15" s="1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I23" i="15" l="1"/>
  <c r="K23" i="15"/>
  <c r="J23" i="15"/>
  <c r="O23" i="15"/>
  <c r="N23" i="15"/>
  <c r="F23" i="15"/>
  <c r="U25" i="15"/>
  <c r="M23" i="15"/>
  <c r="E23" i="15"/>
  <c r="H23" i="15"/>
  <c r="T14" i="15"/>
  <c r="W14" i="15" s="1"/>
  <c r="T9" i="15"/>
  <c r="W9" i="15" s="1"/>
  <c r="G23" i="15"/>
  <c r="V20" i="15"/>
  <c r="L23" i="15"/>
  <c r="S20" i="15"/>
  <c r="S11" i="15"/>
  <c r="D25" i="15"/>
  <c r="D23" i="15"/>
  <c r="V11" i="15"/>
  <c r="U23" i="15"/>
  <c r="K46" i="9"/>
  <c r="S46" i="9" s="1"/>
  <c r="S40" i="9"/>
  <c r="P39" i="9"/>
  <c r="P43" i="9" s="1"/>
  <c r="S38" i="9"/>
  <c r="Q43" i="9"/>
  <c r="Q50" i="9" s="1"/>
  <c r="M43" i="9"/>
  <c r="I43" i="9"/>
  <c r="I50" i="9" s="1"/>
  <c r="E43" i="9"/>
  <c r="E50" i="9" s="1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K48" i="9"/>
  <c r="L48" i="9"/>
  <c r="M48" i="9"/>
  <c r="N48" i="9"/>
  <c r="O48" i="9"/>
  <c r="P48" i="9"/>
  <c r="Q48" i="9"/>
  <c r="R48" i="9"/>
  <c r="E25" i="15" l="1"/>
  <c r="F25" i="15" s="1"/>
  <c r="T11" i="15"/>
  <c r="T20" i="15"/>
  <c r="W20" i="15" s="1"/>
  <c r="S23" i="15"/>
  <c r="G25" i="15"/>
  <c r="H25" i="15" s="1"/>
  <c r="I25" i="15" s="1"/>
  <c r="J25" i="15" s="1"/>
  <c r="K25" i="15" s="1"/>
  <c r="L25" i="15" s="1"/>
  <c r="M25" i="15" s="1"/>
  <c r="N25" i="15" s="1"/>
  <c r="O25" i="15" s="1"/>
  <c r="P25" i="15" s="1"/>
  <c r="Q25" i="15" s="1"/>
  <c r="R25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3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N11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Q19" i="3" s="1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s="1"/>
  <c r="R53" i="3" s="1"/>
  <c r="D20" i="6"/>
</calcChain>
</file>

<file path=xl/sharedStrings.xml><?xml version="1.0" encoding="utf-8"?>
<sst xmlns="http://schemas.openxmlformats.org/spreadsheetml/2006/main" count="985" uniqueCount="374">
  <si>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</si>
  <si>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</si>
  <si>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</si>
  <si>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</si>
  <si>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</si>
  <si>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</si>
  <si>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</si>
  <si>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</si>
  <si>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</si>
  <si>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</si>
  <si>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</si>
  <si>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</si>
  <si>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</si>
  <si>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</si>
  <si>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</si>
  <si>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</si>
  <si>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</si>
  <si>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</si>
  <si>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</si>
  <si>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</si>
  <si>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</si>
  <si>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</si>
  <si>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</si>
  <si>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</si>
  <si>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</si>
  <si>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</si>
  <si>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</si>
  <si>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</si>
  <si>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</si>
  <si>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</si>
  <si>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</si>
  <si>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</si>
  <si>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</si>
  <si>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</si>
  <si>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</si>
  <si>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</si>
  <si>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</si>
  <si>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</si>
  <si>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</si>
  <si>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</si>
  <si>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</si>
  <si>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</si>
  <si>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</si>
  <si>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</si>
  <si>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</si>
  <si>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</si>
  <si>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</si>
  <si>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</si>
  <si>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</si>
  <si>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</si>
  <si>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</si>
  <si>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</si>
  <si>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</si>
  <si>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</si>
  <si>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</si>
  <si>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</si>
  <si>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</si>
  <si>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</si>
  <si>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</si>
  <si>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</si>
  <si>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</si>
  <si>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</si>
  <si>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</si>
  <si>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</si>
  <si>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</si>
  <si>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</si>
  <si>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</si>
  <si>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</si>
  <si>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</si>
  <si>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</si>
  <si>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</si>
  <si>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</si>
  <si>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</si>
  <si>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</si>
  <si>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</si>
  <si>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</si>
  <si>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</si>
  <si>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</si>
  <si>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</si>
  <si>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</si>
  <si>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</si>
  <si>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</si>
  <si>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</si>
  <si>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</si>
  <si>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</si>
  <si>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</si>
  <si>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</si>
  <si>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</si>
  <si>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</si>
  <si>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</si>
  <si>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</si>
  <si>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</si>
  <si>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</si>
  <si>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</si>
  <si>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</si>
  <si>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</si>
  <si>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</si>
  <si>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</si>
  <si>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</si>
  <si>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</si>
  <si>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</si>
  <si>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</si>
  <si>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</si>
  <si>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</si>
  <si>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</si>
  <si>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</si>
  <si>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</si>
  <si>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</si>
  <si>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</si>
  <si>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</si>
  <si>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</si>
  <si>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</si>
  <si>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</si>
  <si>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</si>
  <si>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</si>
  <si>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</si>
  <si>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</si>
  <si>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</si>
  <si>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</si>
  <si>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</si>
  <si>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</si>
  <si>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</si>
  <si>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</si>
  <si>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</si>
  <si>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</si>
  <si>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</si>
  <si>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</si>
  <si>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</si>
  <si>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</si>
  <si>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</si>
  <si>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</si>
  <si>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</si>
  <si>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</si>
  <si>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</si>
  <si>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</si>
  <si>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</si>
  <si>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</si>
  <si>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</si>
  <si>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</si>
  <si>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</si>
  <si>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</si>
  <si>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</si>
  <si>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</si>
  <si>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</si>
  <si>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</si>
  <si>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</si>
  <si>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</si>
  <si>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</si>
  <si>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</si>
  <si>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</si>
  <si>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</si>
  <si>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</si>
  <si>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</si>
  <si>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</si>
  <si>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</si>
  <si>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</si>
  <si>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</si>
  <si>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</si>
  <si>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</si>
  <si>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</si>
  <si>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</si>
  <si>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</si>
  <si>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</si>
  <si>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</si>
  <si>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</si>
  <si>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</si>
  <si>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</si>
  <si>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</si>
  <si>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</si>
  <si>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</si>
  <si>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</si>
  <si>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</si>
  <si>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</si>
  <si>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</si>
  <si>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</si>
  <si>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</si>
  <si>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</si>
  <si>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</si>
  <si>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</si>
  <si>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</si>
  <si>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</si>
  <si>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</si>
  <si>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</si>
  <si>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</si>
  <si>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</si>
  <si>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</si>
  <si>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</si>
  <si>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</si>
  <si>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</si>
  <si>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</si>
  <si>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</si>
  <si>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</si>
  <si>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</si>
  <si>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</si>
  <si>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</si>
  <si>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</si>
  <si>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</si>
  <si>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</si>
  <si>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</si>
  <si>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</si>
  <si>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</si>
  <si>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</si>
  <si>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</si>
  <si>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</si>
  <si>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</si>
  <si>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</si>
  <si>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</si>
  <si>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</si>
  <si>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</si>
  <si>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</si>
  <si>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</si>
  <si>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</si>
  <si>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</si>
  <si>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</si>
  <si>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</si>
  <si>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</si>
  <si>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</si>
  <si>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</si>
  <si>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</si>
  <si>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</si>
  <si>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</si>
  <si>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</si>
  <si>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</si>
  <si>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</si>
  <si>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</si>
  <si>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</si>
  <si>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</si>
  <si>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ARCHIVED FOOTNOTES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</si>
  <si>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</si>
  <si>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</si>
  <si>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</si>
  <si>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</si>
  <si>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</si>
  <si>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</si>
  <si>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</si>
  <si>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</si>
  <si>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</si>
  <si>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</si>
  <si>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</si>
  <si>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</si>
  <si>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</si>
  <si>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</si>
  <si>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</si>
  <si>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</si>
  <si>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</si>
  <si>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</si>
  <si>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</si>
  <si>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</si>
  <si>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</si>
  <si>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</si>
  <si>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</si>
  <si>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</si>
  <si>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</si>
  <si>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</si>
  <si>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</si>
  <si>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</si>
  <si>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</si>
  <si>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</si>
  <si>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</si>
  <si>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</si>
  <si>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</si>
  <si>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</si>
  <si>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</si>
  <si>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</si>
  <si>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</si>
  <si>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</si>
  <si>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</si>
  <si>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</si>
  <si>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</si>
  <si>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</si>
  <si>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</si>
  <si>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</si>
  <si>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</si>
  <si>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</si>
  <si>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</si>
  <si>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</si>
  <si>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</si>
  <si>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</si>
  <si>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</si>
  <si>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</si>
  <si>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</si>
  <si>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</si>
  <si>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IT Outside Services</t>
    </r>
    <r>
      <rPr>
        <sz val="14"/>
        <rFont val="Arial"/>
        <family val="2"/>
      </rPr>
      <t xml:space="preserve"> - WebSpec Design costs, &amp; Insight desktop support.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</si>
  <si>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</si>
  <si>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</si>
  <si>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</si>
  <si>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</si>
  <si>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</si>
  <si>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</si>
  <si>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</si>
  <si>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</si>
  <si>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</si>
  <si>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</si>
  <si>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</si>
  <si>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</si>
  <si>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August expense includes booth rental for the SAI &amp; IASB events.</t>
    </r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</si>
  <si>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August expense includes the Salesforce renewal $166,414 and the Google licenses renewal.</t>
    </r>
  </si>
  <si>
    <t>Investigator 2</t>
  </si>
  <si>
    <t>Total FTEs</t>
  </si>
  <si>
    <t>Budgeted</t>
  </si>
  <si>
    <t>Filled</t>
  </si>
  <si>
    <t>vacant</t>
  </si>
  <si>
    <t>Beth A Myers</t>
  </si>
  <si>
    <r>
      <rPr>
        <b/>
        <sz val="14"/>
        <rFont val="Arial"/>
        <family val="2"/>
      </rPr>
      <t>Office Supplies</t>
    </r>
    <r>
      <rPr>
        <sz val="14"/>
        <rFont val="Arial"/>
        <family val="2"/>
      </rPr>
      <t xml:space="preserve"> - August expense is the FY24 NASDTEC membership fee of $4,500 (paid in FY23).</t>
    </r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</si>
  <si>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August expense is for the IDEMIA maintenance &amp; support and the FY24 portion of the Zoom license fee (paid in FY23).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</si>
  <si>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warrants written.  S Mitchell vacation/sick payout in October.</t>
    </r>
  </si>
  <si>
    <t xml:space="preserve"> The cost for this project was budgeted in Expense Class 416.</t>
  </si>
  <si>
    <t>Kelly Jo Krogh Faga</t>
  </si>
  <si>
    <t>Jessica Kurtz Naylor</t>
  </si>
  <si>
    <t>Encumbrances</t>
  </si>
  <si>
    <t>147733 00696</t>
  </si>
  <si>
    <r>
      <rPr>
        <b/>
        <sz val="14"/>
        <rFont val="Arial"/>
        <family val="2"/>
      </rPr>
      <t>Out Of State Travel</t>
    </r>
    <r>
      <rPr>
        <sz val="14"/>
        <rFont val="Arial"/>
        <family val="2"/>
      </rPr>
      <t xml:space="preserve"> - December includes a NASDTEC event registration (B Myers)</t>
    </r>
  </si>
  <si>
    <t xml:space="preserve"> October &amp; December expense includes $95,484 for a Professional Practices update &amp; migration to the Salesforce system.</t>
  </si>
  <si>
    <t>Daniel J Zylstra</t>
  </si>
  <si>
    <r>
      <rPr>
        <b/>
        <sz val="14"/>
        <rFont val="Arial"/>
        <family val="2"/>
      </rPr>
      <t>Equipment</t>
    </r>
    <r>
      <rPr>
        <sz val="14"/>
        <rFont val="Arial"/>
        <family val="2"/>
      </rPr>
      <t xml:space="preserve"> - Jan expense is for a copier replacement.</t>
    </r>
  </si>
  <si>
    <r>
      <t>Attorney General Reimbursement</t>
    </r>
    <r>
      <rPr>
        <sz val="14"/>
        <rFont val="Arial"/>
        <family val="2"/>
      </rPr>
      <t xml:space="preserve"> - Jan contains AG billings for July - Nov.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</si>
  <si>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Oct includes the quarterly Workers Comp allocation of $901.</t>
    </r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</si>
  <si>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</si>
  <si>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 xml:space="preserve"> Jan includes the quarterly Workers Comp allocation of $901.</t>
  </si>
  <si>
    <t>Lori L Lavorato</t>
  </si>
  <si>
    <t>Miranda R Brus</t>
  </si>
  <si>
    <t>Gregory S Horstman (retirement 5/28/24)</t>
  </si>
  <si>
    <t>eDAS Customer Number:</t>
  </si>
  <si>
    <t>FY 2025 FINANCIAL ANALYSIS</t>
  </si>
  <si>
    <t>FY 25        Annual Budget</t>
  </si>
  <si>
    <t>FY 2025</t>
  </si>
  <si>
    <t>FY 25 Budget</t>
  </si>
  <si>
    <t>Budget Fiscal Year: 2025</t>
  </si>
  <si>
    <t>Prior Year  FY24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</si>
  <si>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</si>
  <si>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</si>
  <si>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</si>
  <si>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</si>
  <si>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</si>
  <si>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</si>
  <si>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</si>
  <si>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</si>
  <si>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</si>
  <si>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</si>
  <si>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</si>
  <si>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</si>
  <si>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</si>
  <si>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</si>
  <si>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</si>
  <si>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</si>
  <si>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April 2025 will have the annual Zoom license fee. </t>
    </r>
  </si>
  <si>
    <t>Final Y-E Cash Carry Forward to FY2025 completed in August.</t>
  </si>
  <si>
    <t>For Fiscal 2025, Novemeber and May are "3 Payroll" months.</t>
  </si>
  <si>
    <t>shantel.billington1@iowa.gov</t>
  </si>
  <si>
    <t>515-661-7066</t>
  </si>
  <si>
    <t>FY2024 GAAP Package completed September 6.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</si>
  <si>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</si>
  <si>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</si>
  <si>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</si>
  <si>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</si>
  <si>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</si>
  <si>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</si>
  <si>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</si>
  <si>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</si>
  <si>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</si>
  <si>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November &amp; April have 3 payroll runs</t>
    </r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</si>
  <si>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October &amp; April have 3 payroll runs but the pay days are reflected in November and May.</t>
    </r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</si>
  <si>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</si>
  <si>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</si>
  <si>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</si>
  <si>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</si>
  <si>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</si>
  <si>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</si>
  <si>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</si>
  <si>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Actuals</t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</si>
  <si>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not signed until June 2025.  Expenses shown in HO13.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</si>
  <si>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 (May &amp; June to be pd in HO13), DIA services &amp; IDC up to 6/13 taken all in June 2025</t>
    </r>
  </si>
  <si>
    <t>Period 13- July 2025 Hold Open</t>
  </si>
  <si>
    <t>$100,000 Carry Forward into FY26 completed 7/1/25.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</si>
</sst>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3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2" fontId="31" fillId="8" borderId="0" xfId="0" applyNumberFormat="1" applyFont="1" applyFill="1" applyBorder="1" applyAlignment="1">
      <alignment horizontal="center"/>
    </xf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49" fontId="44" fillId="4" borderId="0" xfId="0" applyNumberFormat="1" applyFont="1" applyFill="1" applyAlignment="1">
      <alignment horizontal="center"/>
    </xf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2024-June 2025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174861.75</c:v>
                </c:pt>
                <c:pt idx="1">
                  <c:v>205578</c:v>
                </c:pt>
                <c:pt idx="2">
                  <c:v>117549.75</c:v>
                </c:pt>
                <c:pt idx="3">
                  <c:v>125126.25</c:v>
                </c:pt>
                <c:pt idx="4">
                  <c:v>97761.75</c:v>
                </c:pt>
                <c:pt idx="5">
                  <c:v>103017.75</c:v>
                </c:pt>
                <c:pt idx="6">
                  <c:v>149394.75</c:v>
                </c:pt>
                <c:pt idx="7">
                  <c:v>123095.25</c:v>
                </c:pt>
                <c:pt idx="8">
                  <c:v>120010</c:v>
                </c:pt>
                <c:pt idx="9">
                  <c:v>141172</c:v>
                </c:pt>
                <c:pt idx="10">
                  <c:v>167985.75</c:v>
                </c:pt>
                <c:pt idx="11">
                  <c:v>230383.5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49155</c:v>
                </c:pt>
                <c:pt idx="1">
                  <c:v>58365</c:v>
                </c:pt>
                <c:pt idx="2">
                  <c:v>43370</c:v>
                </c:pt>
                <c:pt idx="3">
                  <c:v>45381.25</c:v>
                </c:pt>
                <c:pt idx="4">
                  <c:v>35055</c:v>
                </c:pt>
                <c:pt idx="5">
                  <c:v>38325</c:v>
                </c:pt>
                <c:pt idx="6">
                  <c:v>58435</c:v>
                </c:pt>
                <c:pt idx="7">
                  <c:v>45595</c:v>
                </c:pt>
                <c:pt idx="8">
                  <c:v>41883.75</c:v>
                </c:pt>
                <c:pt idx="9">
                  <c:v>45897</c:v>
                </c:pt>
                <c:pt idx="10">
                  <c:v>47795</c:v>
                </c:pt>
                <c:pt idx="11">
                  <c:v>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1854036.3399999999</c:v>
                </c:pt>
                <c:pt idx="1">
                  <c:v>13192.03</c:v>
                </c:pt>
                <c:pt idx="2">
                  <c:v>1275.5899999999999</c:v>
                </c:pt>
                <c:pt idx="3">
                  <c:v>2421.0599999999995</c:v>
                </c:pt>
                <c:pt idx="4">
                  <c:v>0</c:v>
                </c:pt>
                <c:pt idx="5">
                  <c:v>0</c:v>
                </c:pt>
                <c:pt idx="6">
                  <c:v>495.25</c:v>
                </c:pt>
                <c:pt idx="7">
                  <c:v>0</c:v>
                </c:pt>
                <c:pt idx="8">
                  <c:v>4862.4500000000007</c:v>
                </c:pt>
                <c:pt idx="9">
                  <c:v>18161.18</c:v>
                </c:pt>
                <c:pt idx="10">
                  <c:v>63000</c:v>
                </c:pt>
                <c:pt idx="11">
                  <c:v>2719.4399999999996</c:v>
                </c:pt>
                <c:pt idx="12">
                  <c:v>2668.36</c:v>
                </c:pt>
                <c:pt idx="13">
                  <c:v>4930.8500000000004</c:v>
                </c:pt>
                <c:pt idx="14">
                  <c:v>0</c:v>
                </c:pt>
                <c:pt idx="15">
                  <c:v>330.13</c:v>
                </c:pt>
                <c:pt idx="16">
                  <c:v>10368.209999999997</c:v>
                </c:pt>
                <c:pt idx="17">
                  <c:v>209561.43</c:v>
                </c:pt>
                <c:pt idx="18">
                  <c:v>42289.5</c:v>
                </c:pt>
                <c:pt idx="19">
                  <c:v>453154.21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21494.880000000001</c:v>
                </c:pt>
                <c:pt idx="24">
                  <c:v>40468.53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2024-June 2025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1.5278871429318283E-2"/>
                  <c:y val="-5.2946342773891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Gov Transfer Other Agencies</c:v>
                </c:pt>
                <c:pt idx="2">
                  <c:v>ITD Reimbursements</c:v>
                </c:pt>
                <c:pt idx="3">
                  <c:v>Rentals</c:v>
                </c:pt>
                <c:pt idx="4">
                  <c:v>Attorney General Reimbursement</c:v>
                </c:pt>
                <c:pt idx="5">
                  <c:v>Other Expenses &amp; Obligations</c:v>
                </c:pt>
                <c:pt idx="6">
                  <c:v>IT Equipment &amp; Software</c:v>
                </c:pt>
                <c:pt idx="7">
                  <c:v>Communications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1854036.3399999999</c:v>
                </c:pt>
                <c:pt idx="1">
                  <c:v>453154.21</c:v>
                </c:pt>
                <c:pt idx="2">
                  <c:v>209561.43</c:v>
                </c:pt>
                <c:pt idx="3">
                  <c:v>63000</c:v>
                </c:pt>
                <c:pt idx="4">
                  <c:v>42289.5</c:v>
                </c:pt>
                <c:pt idx="5">
                  <c:v>40468.53</c:v>
                </c:pt>
                <c:pt idx="6">
                  <c:v>21494.880000000001</c:v>
                </c:pt>
                <c:pt idx="7">
                  <c:v>18161.18</c:v>
                </c:pt>
                <c:pt idx="8">
                  <c:v>44498.369999999646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tabSelected="1"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290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250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72" t="s">
        <v>358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7">
        <v>45873</v>
      </c>
      <c r="C9" s="417"/>
    </row>
    <row r="10" spans="1:16" x14ac:dyDescent="0.2">
      <c r="A10" s="26"/>
    </row>
    <row r="11" spans="1:16" ht="18.75" x14ac:dyDescent="0.2">
      <c r="A11" s="27" t="s">
        <v>90</v>
      </c>
      <c r="B11" s="28" t="s">
        <v>323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372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9"/>
      <c r="B15" s="419"/>
      <c r="C15" s="419"/>
      <c r="D15" s="419"/>
      <c r="E15" s="419"/>
      <c r="F15" s="419"/>
      <c r="G15" s="419"/>
      <c r="H15" s="419"/>
      <c r="I15" s="419"/>
      <c r="J15" s="419"/>
      <c r="K15" s="419"/>
      <c r="L15" s="419"/>
      <c r="M15" s="419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232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10">
        <f>'9397 BOEE'!P53</f>
        <v>982654.4999999993</v>
      </c>
      <c r="F19" s="410">
        <v>981363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11">
        <f>SUM(D19:D19)</f>
        <v>982654.4999999993</v>
      </c>
      <c r="E20" s="412"/>
      <c r="F20" s="411">
        <f>SUM(F19:F19)</f>
        <v>981363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373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346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350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8" t="s">
        <v>108</v>
      </c>
      <c r="B37" s="418"/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8" t="s">
        <v>91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8" t="s">
        <v>92</v>
      </c>
      <c r="B42" s="418"/>
      <c r="C42" s="418"/>
      <c r="D42" s="418"/>
      <c r="E42" s="418"/>
      <c r="F42" s="418"/>
      <c r="G42" s="418"/>
      <c r="H42" s="418"/>
      <c r="I42" s="418"/>
      <c r="J42" s="418"/>
      <c r="K42" s="418"/>
      <c r="L42" s="418"/>
      <c r="M42" s="418"/>
    </row>
    <row r="43" spans="1:31" s="40" customFormat="1" ht="15" customHeight="1" x14ac:dyDescent="0.2">
      <c r="A43" s="419" t="s">
        <v>104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</row>
    <row r="44" spans="1:31" s="40" customFormat="1" ht="15" customHeight="1" x14ac:dyDescent="0.2">
      <c r="A44" s="420" t="s">
        <v>347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1"/>
      <c r="B46" s="421"/>
      <c r="C46" s="421"/>
      <c r="D46" s="421"/>
      <c r="E46" s="421"/>
      <c r="F46" s="421"/>
      <c r="G46" s="421"/>
      <c r="H46" s="421"/>
      <c r="I46" s="421"/>
      <c r="J46" s="421"/>
      <c r="K46" s="421"/>
      <c r="L46" s="421"/>
      <c r="M46" s="421"/>
    </row>
    <row r="47" spans="1:31" ht="18" customHeight="1" x14ac:dyDescent="0.2">
      <c r="A47" s="418" t="s">
        <v>93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</row>
    <row r="48" spans="1:31" ht="15" x14ac:dyDescent="0.2">
      <c r="A48" s="14"/>
      <c r="B48" s="413" t="s">
        <v>348</v>
      </c>
      <c r="C48" s="14"/>
      <c r="D48" s="414" t="s">
        <v>349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246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286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236</v>
      </c>
      <c r="B10" s="258" t="s">
        <v>242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297</v>
      </c>
      <c r="B11" s="258" t="s">
        <v>319</v>
      </c>
      <c r="C11" s="262">
        <v>9397</v>
      </c>
      <c r="D11" s="263">
        <v>1</v>
      </c>
      <c r="E11" s="259">
        <v>100000</v>
      </c>
      <c r="F11" s="365">
        <v>0</v>
      </c>
      <c r="G11" s="365">
        <v>0</v>
      </c>
      <c r="H11" s="365">
        <v>0</v>
      </c>
      <c r="I11" s="365">
        <v>0</v>
      </c>
      <c r="J11" s="365">
        <v>0</v>
      </c>
      <c r="K11" s="365">
        <v>0</v>
      </c>
      <c r="L11" s="365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307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321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5">
        <v>0</v>
      </c>
      <c r="R13" s="365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278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285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254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284</v>
      </c>
      <c r="B20" s="255" t="s">
        <v>293</v>
      </c>
      <c r="C20" s="262">
        <v>9397</v>
      </c>
      <c r="D20" s="263"/>
      <c r="E20" s="259">
        <v>743</v>
      </c>
      <c r="F20" s="337">
        <f t="shared" ref="F20:L20" si="10">IF(F$2=0,0,$E20)</f>
        <v>743</v>
      </c>
      <c r="G20" s="337">
        <f t="shared" si="10"/>
        <v>743</v>
      </c>
      <c r="H20" s="337">
        <f t="shared" si="10"/>
        <v>743</v>
      </c>
      <c r="I20" s="337">
        <f t="shared" si="10"/>
        <v>743</v>
      </c>
      <c r="J20" s="337">
        <f t="shared" si="10"/>
        <v>743</v>
      </c>
      <c r="K20" s="337">
        <f t="shared" si="10"/>
        <v>743</v>
      </c>
      <c r="L20" s="337">
        <f t="shared" si="10"/>
        <v>743</v>
      </c>
      <c r="M20" s="337">
        <f t="shared" ref="M20:Q20" si="11">IF(M$2=0,0,$E20)</f>
        <v>743</v>
      </c>
      <c r="N20" s="337">
        <f t="shared" si="11"/>
        <v>743</v>
      </c>
      <c r="O20" s="337">
        <f t="shared" si="11"/>
        <v>743</v>
      </c>
      <c r="P20" s="337">
        <f t="shared" si="11"/>
        <v>743</v>
      </c>
      <c r="Q20" s="337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6" t="s">
        <v>248</v>
      </c>
      <c r="D23" s="327">
        <v>1.1755199999999999</v>
      </c>
      <c r="E23" s="328">
        <f>D23/D25</f>
        <v>0.88689708245625942</v>
      </c>
    </row>
    <row r="24" spans="1:22" x14ac:dyDescent="0.25">
      <c r="B24" s="326" t="s">
        <v>247</v>
      </c>
      <c r="D24" s="327">
        <v>0.14990999999999999</v>
      </c>
      <c r="E24" s="328">
        <f>D24/D25</f>
        <v>0.11310291754374052</v>
      </c>
    </row>
    <row r="25" spans="1:22" x14ac:dyDescent="0.25">
      <c r="D25" s="328">
        <f>SUM(D23:D24)</f>
        <v>1.3254299999999999</v>
      </c>
      <c r="E25" s="328">
        <f>SUM(E23:E24)</f>
        <v>1</v>
      </c>
    </row>
    <row r="27" spans="1:22" x14ac:dyDescent="0.25">
      <c r="E27" s="329"/>
      <c r="F27" s="330"/>
    </row>
    <row r="28" spans="1:22" x14ac:dyDescent="0.25">
      <c r="E28" s="329"/>
      <c r="F28" s="330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BOEE'!D$7:D$559,'9397 BOEE'!$B$7:$B$559,$B12,'9397 BOEE'!$A$7:$A$559,$A12)+SUMIFS('2217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BOEE'!E$7:E$559,'9397 BOEE'!$B$7:$B$559,$B12,'9397 BOEE'!$A$7:$A$559,$A12)+SUMIFS('2217 Teachers Certs Clearing'!E$7:E$518,'2217 Teachers Certs Clearing'!$B$7:$B$518,$B12,'2217 Teachers Certs Clearing'!$A$7:$A$518,$A12)+SUMIFS('Blank Template'!E$7:E$520,'Blank Template'!$B$7:$B$520,$B12,'Blank Template'!$A$7:$A$520,$A12)</f>
        <v>98.75</v>
      </c>
      <c r="F12" s="58">
        <f>SUMIFS('9397 BOEE'!F$7:F$559,'9397 BOEE'!$B$7:$B$559,$B12,'9397 BOEE'!$A$7:$A$559,$A12)+SUMIFS('2217 Teachers Certs Clearing'!F$7:F$518,'2217 Teachers Certs Clearing'!$B$7:$B$518,$B12,'2217 Teachers Certs Clearing'!$A$7:$A$518,$A12)+SUMIFS('Blank Template'!F$7:F$520,'Blank Template'!$B$7:$B$520,$B12,'Blank Template'!$A$7:$A$520,$A12)</f>
        <v>0</v>
      </c>
      <c r="G12" s="58">
        <f>SUMIFS('9397 BOEE'!G$7:G$559,'9397 BOEE'!$B$7:$B$559,$B12,'9397 BOEE'!$A$7:$A$559,$A12)+SUMIFS('2217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BOEE'!H$7:H$559,'9397 BOEE'!$B$7:$B$559,$B12,'9397 BOEE'!$A$7:$A$559,$A12)+SUMIFS('2217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BOEE'!I$7:I$559,'9397 BOEE'!$B$7:$B$559,$B12,'9397 BOEE'!$A$7:$A$559,$A12)+SUMIFS('2217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BOEE'!J$7:J$559,'9397 BOEE'!$B$7:$B$559,$B12,'9397 BOEE'!$A$7:$A$559,$A12)+SUMIFS('2217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BOEE'!K$7:K$559,'9397 BOEE'!$B$7:$B$559,$B12,'9397 BOEE'!$A$7:$A$559,$A12)+SUMIFS('2217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BOEE'!L$7:L$559,'9397 BOEE'!$B$7:$B$559,$B12,'9397 BOEE'!$A$7:$A$559,$A12)+SUMIFS('2217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BOEE'!M$7:M$560,'9397 BOEE'!$B$7:$B$559,$B12,'9397 BOEE'!$A$7:$A$559,$A12)+SUMIFS('2217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BOEE'!N$7:N$560,'9397 BOEE'!$B$7:$B$559,$B12,'9397 BOEE'!$A$7:$A$559,$A12)+SUMIFS('2217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BOEE'!O$7:O$560,'9397 BOEE'!$B$7:$B$559,$B12,'9397 BOEE'!$A$7:$A$559,$A12)+SUMIFS('2217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BOEE'!P$7:P$559,'9397 BOEE'!$B$7:$B$559,$B12,'9397 BOEE'!$A$7:$A$559,$A12)+SUMIFS('2217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BOEE'!Q$7:Q$559,'9397 BOEE'!$B$7:$B$559,$B12,'9397 BOEE'!$A$7:$A$559,$A12)+SUMIFS('2217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BOEE'!R$7:R$559,'9397 BOEE'!$B$7:$B$559,$B12,'9397 BOEE'!$A$7:$A$559,$A12)+SUMIFS('2217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BOEE'!S$7:S$559,'9397 BOEE'!$B$7:$B$559,$B12,'9397 BOEE'!$A$7:$A$559,$A12)+SUMIFS('2217 Teachers Certs Clearing'!S$7:S$518,'2217 Teachers Certs Clearing'!$B$7:$B$518,$B12,'2217 Teachers Certs Clearing'!$A$7:$A$518,$A12)+SUMIFS('Blank Template'!S$7:S$520,'Blank Template'!$B$7:$B$520,$B12,'Blank Template'!$A$7:$A$520,$A12)</f>
        <v>98.75</v>
      </c>
      <c r="T12" s="70" t="e">
        <f t="shared" ref="T12" si="0">SUM(D12:R12)</f>
        <v>#VALUE!</v>
      </c>
      <c r="U12" s="58">
        <f>SUMIFS('9397 BOEE'!U$7:U$559,'9397 BOEE'!$B$7:$B$559,$B12,'9397 BOEE'!$A$7:$A$559,$A12)+SUMIFS('2217 Teachers Certs Clearing'!U$7:U$518,'2217 Teachers Certs Clearing'!$B$7:$B$518,$B12,'2217 Teachers Certs Clearing'!$A$7:$A$518,$A12)+SUMIFS('Blank Template'!U$7:U$520,'Blank Template'!$B$7:$B$520,$B12,'Blank Template'!$A$7:$A$520,$A12)</f>
        <v>6000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BOEE'!D$7:D$559,'9397 BOEE'!$B$7:$B$559,$B13,'9397 BOEE'!$A$7:$A$559,$A13)+SUMIFS('2217 Teachers Certs Clearing'!D$7:D$518,'2217 Teachers Certs Clearing'!$B$7:$B$518,$B13,'2217 Teachers Certs Clearing'!$A$7:$A$518,$A13)+SUMIFS('Blank Template'!D$7:D$520,'Blank Template'!$B$7:$B$520,$B13,'Blank Template'!$A$7:$A$520,$A13)</f>
        <v>174861.75</v>
      </c>
      <c r="E13" s="58">
        <f>SUMIFS('9397 BOEE'!E$7:E$559,'9397 BOEE'!$B$7:$B$559,$B13,'9397 BOEE'!$A$7:$A$559,$A13)+SUMIFS('2217 Teachers Certs Clearing'!E$7:E$518,'2217 Teachers Certs Clearing'!$B$7:$B$518,$B13,'2217 Teachers Certs Clearing'!$A$7:$A$518,$A13)+SUMIFS('Blank Template'!E$7:E$520,'Blank Template'!$B$7:$B$520,$B13,'Blank Template'!$A$7:$A$520,$A13)</f>
        <v>205578</v>
      </c>
      <c r="F13" s="58">
        <f>SUMIFS('9397 BOEE'!F$7:F$559,'9397 BOEE'!$B$7:$B$559,$B13,'9397 BOEE'!$A$7:$A$559,$A13)+SUMIFS('2217 Teachers Certs Clearing'!F$7:F$518,'2217 Teachers Certs Clearing'!$B$7:$B$518,$B13,'2217 Teachers Certs Clearing'!$A$7:$A$518,$A13)+SUMIFS('Blank Template'!F$7:F$520,'Blank Template'!$B$7:$B$520,$B13,'Blank Template'!$A$7:$A$520,$A13)</f>
        <v>117549.75</v>
      </c>
      <c r="G13" s="58">
        <f>SUMIFS('9397 BOEE'!G$7:G$559,'9397 BOEE'!$B$7:$B$559,$B13,'9397 BOEE'!$A$7:$A$559,$A13)+SUMIFS('2217 Teachers Certs Clearing'!G$7:G$518,'2217 Teachers Certs Clearing'!$B$7:$B$518,$B13,'2217 Teachers Certs Clearing'!$A$7:$A$518,$A13)+SUMIFS('Blank Template'!G$7:G$520,'Blank Template'!$B$7:$B$520,$B13,'Blank Template'!$A$7:$A$520,$A13)</f>
        <v>125126.25</v>
      </c>
      <c r="H13" s="58">
        <f>SUMIFS('9397 BOEE'!H$7:H$559,'9397 BOEE'!$B$7:$B$559,$B13,'9397 BOEE'!$A$7:$A$559,$A13)+SUMIFS('2217 Teachers Certs Clearing'!H$7:H$518,'2217 Teachers Certs Clearing'!$B$7:$B$518,$B13,'2217 Teachers Certs Clearing'!$A$7:$A$518,$A13)+SUMIFS('Blank Template'!H$7:H$520,'Blank Template'!$B$7:$B$520,$B13,'Blank Template'!$A$7:$A$520,$A13)</f>
        <v>97761.75</v>
      </c>
      <c r="I13" s="58">
        <f>SUMIFS('9397 BOEE'!I$7:I$559,'9397 BOEE'!$B$7:$B$559,$B13,'9397 BOEE'!$A$7:$A$559,$A13)+SUMIFS('2217 Teachers Certs Clearing'!I$7:I$518,'2217 Teachers Certs Clearing'!$B$7:$B$518,$B13,'2217 Teachers Certs Clearing'!$A$7:$A$518,$A13)+SUMIFS('Blank Template'!I$7:I$520,'Blank Template'!$B$7:$B$520,$B13,'Blank Template'!$A$7:$A$520,$A13)</f>
        <v>103017.75</v>
      </c>
      <c r="J13" s="58">
        <f>SUMIFS('9397 BOEE'!J$7:J$559,'9397 BOEE'!$B$7:$B$559,$B13,'9397 BOEE'!$A$7:$A$559,$A13)+SUMIFS('2217 Teachers Certs Clearing'!J$7:J$518,'2217 Teachers Certs Clearing'!$B$7:$B$518,$B13,'2217 Teachers Certs Clearing'!$A$7:$A$518,$A13)+SUMIFS('Blank Template'!J$7:J$520,'Blank Template'!$B$7:$B$520,$B13,'Blank Template'!$A$7:$A$520,$A13)</f>
        <v>149394.75</v>
      </c>
      <c r="K13" s="58">
        <f>SUMIFS('9397 BOEE'!K$7:K$559,'9397 BOEE'!$B$7:$B$559,$B13,'9397 BOEE'!$A$7:$A$559,$A13)+SUMIFS('2217 Teachers Certs Clearing'!K$7:K$518,'2217 Teachers Certs Clearing'!$B$7:$B$518,$B13,'2217 Teachers Certs Clearing'!$A$7:$A$518,$A13)+SUMIFS('Blank Template'!K$7:K$520,'Blank Template'!$B$7:$B$520,$B13,'Blank Template'!$A$7:$A$520,$A13)</f>
        <v>123095.25</v>
      </c>
      <c r="L13" s="58">
        <f>SUMIFS('9397 BOEE'!L$7:L$559,'9397 BOEE'!$B$7:$B$559,$B13,'9397 BOEE'!$A$7:$A$559,$A13)+SUMIFS('2217 Teachers Certs Clearing'!L$7:L$518,'2217 Teachers Certs Clearing'!$B$7:$B$518,$B13,'2217 Teachers Certs Clearing'!$A$7:$A$518,$A13)+SUMIFS('Blank Template'!L$7:L$520,'Blank Template'!$B$7:$B$520,$B13,'Blank Template'!$A$7:$A$520,$A13)</f>
        <v>120010</v>
      </c>
      <c r="M13" s="58" t="e">
        <f>SUMIFS('9397 BOEE'!M$7:M$560,'9397 BOEE'!$B$7:$B$559,$B13,'9397 BOEE'!$A$7:$A$559,$A13)+SUMIFS('2217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BOEE'!N$7:N$560,'9397 BOEE'!$B$7:$B$559,$B13,'9397 BOEE'!$A$7:$A$559,$A13)+SUMIFS('2217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BOEE'!O$7:O$560,'9397 BOEE'!$B$7:$B$559,$B13,'9397 BOEE'!$A$7:$A$559,$A13)+SUMIFS('2217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BOEE'!P$7:P$559,'9397 BOEE'!$B$7:$B$559,$B13,'9397 BOEE'!$A$7:$A$559,$A13)+SUMIFS('2217 Teachers Certs Clearing'!P$7:P$518,'2217 Teachers Certs Clearing'!$B$7:$B$518,$B13,'2217 Teachers Certs Clearing'!$A$7:$A$518,$A13)+SUMIFS('Blank Template'!P$7:P$520,'Blank Template'!$B$7:$B$520,$B13,'Blank Template'!$A$7:$A$520,$A13)</f>
        <v>-99745</v>
      </c>
      <c r="Q13" s="58">
        <f>SUMIFS('9397 BOEE'!Q$7:Q$559,'9397 BOEE'!$B$7:$B$559,$B13,'9397 BOEE'!$A$7:$A$559,$A13)+SUMIFS('2217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BOEE'!R$7:R$559,'9397 BOEE'!$B$7:$B$559,$B13,'9397 BOEE'!$A$7:$A$559,$A13)+SUMIFS('2217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BOEE'!S$7:S$559,'9397 BOEE'!$B$7:$B$559,$B13,'9397 BOEE'!$A$7:$A$559,$A13)+SUMIFS('2217 Teachers Certs Clearing'!S$7:S$518,'2217 Teachers Certs Clearing'!$B$7:$B$518,$B13,'2217 Teachers Certs Clearing'!$A$7:$A$518,$A13)+SUMIFS('Blank Template'!S$7:S$520,'Blank Template'!$B$7:$B$520,$B13,'Blank Template'!$A$7:$A$520,$A13)</f>
        <v>1656191.5</v>
      </c>
      <c r="T13" s="70" t="e">
        <f t="shared" ref="T13:T14" si="3">SUM(D13:R13)</f>
        <v>#VALUE!</v>
      </c>
      <c r="U13" s="58">
        <f>SUMIFS('9397 BOEE'!U$7:U$559,'9397 BOEE'!$B$7:$B$559,$B13,'9397 BOEE'!$A$7:$A$559,$A13)+SUMIFS('2217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9.7145416666666665E-2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BOEE'!D$7:D$559,'9397 BOEE'!$B$7:$B$559,$B14,'9397 BOEE'!$A$7:$A$559,$A14)+SUMIFS('2217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BOEE'!E$7:E$559,'9397 BOEE'!$B$7:$B$559,$B14,'9397 BOEE'!$A$7:$A$559,$A14)+SUMIFS('2217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BOEE'!F$7:F$559,'9397 BOEE'!$B$7:$B$559,$B14,'9397 BOEE'!$A$7:$A$559,$A14)+SUMIFS('2217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BOEE'!G$7:G$559,'9397 BOEE'!$B$7:$B$559,$B14,'9397 BOEE'!$A$7:$A$559,$A14)+SUMIFS('2217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BOEE'!H$7:H$559,'9397 BOEE'!$B$7:$B$559,$B14,'9397 BOEE'!$A$7:$A$559,$A14)+SUMIFS('2217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BOEE'!I$7:I$559,'9397 BOEE'!$B$7:$B$559,$B14,'9397 BOEE'!$A$7:$A$559,$A14)+SUMIFS('2217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BOEE'!J$7:J$559,'9397 BOEE'!$B$7:$B$559,$B14,'9397 BOEE'!$A$7:$A$559,$A14)+SUMIFS('2217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BOEE'!K$7:K$559,'9397 BOEE'!$B$7:$B$559,$B14,'9397 BOEE'!$A$7:$A$559,$A14)+SUMIFS('2217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BOEE'!L$7:L$559,'9397 BOEE'!$B$7:$B$559,$B14,'9397 BOEE'!$A$7:$A$559,$A14)+SUMIFS('2217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BOEE'!M$7:M$560,'9397 BOEE'!$B$7:$B$559,$B14,'9397 BOEE'!$A$7:$A$559,$A14)+SUMIFS('2217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BOEE'!N$7:N$560,'9397 BOEE'!$B$7:$B$559,$B14,'9397 BOEE'!$A$7:$A$559,$A14)+SUMIFS('2217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BOEE'!O$7:O$560,'9397 BOEE'!$B$7:$B$559,$B14,'9397 BOEE'!$A$7:$A$559,$A14)+SUMIFS('2217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BOEE'!P$7:P$559,'9397 BOEE'!$B$7:$B$559,$B14,'9397 BOEE'!$A$7:$A$559,$A14)+SUMIFS('2217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BOEE'!Q$7:Q$559,'9397 BOEE'!$B$7:$B$559,$B14,'9397 BOEE'!$A$7:$A$559,$A14)+SUMIFS('2217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BOEE'!R$7:R$559,'9397 BOEE'!$B$7:$B$559,$B14,'9397 BOEE'!$A$7:$A$559,$A14)+SUMIFS('2217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BOEE'!S$7:S$559,'9397 BOEE'!$B$7:$B$559,$B14,'9397 BOEE'!$A$7:$A$559,$A14)+SUMIFS('2217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BOEE'!U$7:U$559,'9397 BOEE'!$B$7:$B$559,$B14,'9397 BOEE'!$A$7:$A$559,$A14)+SUMIFS('2217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BOEE'!D$7:D$559,'9397 BOEE'!$B$7:$B$559,$B15,'9397 BOEE'!$A$7:$A$559,$A15)+SUMIFS('2217 Teachers Certs Clearing'!D$7:D$518,'2217 Teachers Certs Clearing'!$B$7:$B$518,$B15,'2217 Teachers Certs Clearing'!$A$7:$A$518,$A15)+SUMIFS('Blank Template'!D$7:D$520,'Blank Template'!$B$7:$B$520,$B15,'Blank Template'!$A$7:$A$520,$A15)</f>
        <v>49155</v>
      </c>
      <c r="E15" s="58">
        <f>SUMIFS('9397 BOEE'!E$7:E$559,'9397 BOEE'!$B$7:$B$559,$B15,'9397 BOEE'!$A$7:$A$559,$A15)+SUMIFS('2217 Teachers Certs Clearing'!E$7:E$518,'2217 Teachers Certs Clearing'!$B$7:$B$518,$B15,'2217 Teachers Certs Clearing'!$A$7:$A$518,$A15)+SUMIFS('Blank Template'!E$7:E$520,'Blank Template'!$B$7:$B$520,$B15,'Blank Template'!$A$7:$A$520,$A15)</f>
        <v>58365</v>
      </c>
      <c r="F15" s="58">
        <f>SUMIFS('9397 BOEE'!F$7:F$559,'9397 BOEE'!$B$7:$B$559,$B15,'9397 BOEE'!$A$7:$A$559,$A15)+SUMIFS('2217 Teachers Certs Clearing'!F$7:F$518,'2217 Teachers Certs Clearing'!$B$7:$B$518,$B15,'2217 Teachers Certs Clearing'!$A$7:$A$518,$A15)+SUMIFS('Blank Template'!F$7:F$520,'Blank Template'!$B$7:$B$520,$B15,'Blank Template'!$A$7:$A$520,$A15)</f>
        <v>43370</v>
      </c>
      <c r="G15" s="58">
        <f>SUMIFS('9397 BOEE'!G$7:G$559,'9397 BOEE'!$B$7:$B$559,$B15,'9397 BOEE'!$A$7:$A$559,$A15)+SUMIFS('2217 Teachers Certs Clearing'!G$7:G$518,'2217 Teachers Certs Clearing'!$B$7:$B$518,$B15,'2217 Teachers Certs Clearing'!$A$7:$A$518,$A15)+SUMIFS('Blank Template'!G$7:G$520,'Blank Template'!$B$7:$B$520,$B15,'Blank Template'!$A$7:$A$520,$A15)</f>
        <v>45381.25</v>
      </c>
      <c r="H15" s="58">
        <f>SUMIFS('9397 BOEE'!H$7:H$559,'9397 BOEE'!$B$7:$B$559,$B15,'9397 BOEE'!$A$7:$A$559,$A15)+SUMIFS('2217 Teachers Certs Clearing'!H$7:H$518,'2217 Teachers Certs Clearing'!$B$7:$B$518,$B15,'2217 Teachers Certs Clearing'!$A$7:$A$518,$A15)+SUMIFS('Blank Template'!H$7:H$520,'Blank Template'!$B$7:$B$520,$B15,'Blank Template'!$A$7:$A$520,$A15)</f>
        <v>35055</v>
      </c>
      <c r="I15" s="58">
        <f>SUMIFS('9397 BOEE'!I$7:I$559,'9397 BOEE'!$B$7:$B$559,$B15,'9397 BOEE'!$A$7:$A$559,$A15)+SUMIFS('2217 Teachers Certs Clearing'!I$7:I$518,'2217 Teachers Certs Clearing'!$B$7:$B$518,$B15,'2217 Teachers Certs Clearing'!$A$7:$A$518,$A15)+SUMIFS('Blank Template'!I$7:I$520,'Blank Template'!$B$7:$B$520,$B15,'Blank Template'!$A$7:$A$520,$A15)</f>
        <v>38325</v>
      </c>
      <c r="J15" s="58">
        <f>SUMIFS('9397 BOEE'!J$7:J$559,'9397 BOEE'!$B$7:$B$559,$B15,'9397 BOEE'!$A$7:$A$559,$A15)+SUMIFS('2217 Teachers Certs Clearing'!J$7:J$518,'2217 Teachers Certs Clearing'!$B$7:$B$518,$B15,'2217 Teachers Certs Clearing'!$A$7:$A$518,$A15)+SUMIFS('Blank Template'!J$7:J$520,'Blank Template'!$B$7:$B$520,$B15,'Blank Template'!$A$7:$A$520,$A15)</f>
        <v>58435</v>
      </c>
      <c r="K15" s="58">
        <f>SUMIFS('9397 BOEE'!K$7:K$559,'9397 BOEE'!$B$7:$B$559,$B15,'9397 BOEE'!$A$7:$A$559,$A15)+SUMIFS('2217 Teachers Certs Clearing'!K$7:K$518,'2217 Teachers Certs Clearing'!$B$7:$B$518,$B15,'2217 Teachers Certs Clearing'!$A$7:$A$518,$A15)+SUMIFS('Blank Template'!K$7:K$520,'Blank Template'!$B$7:$B$520,$B15,'Blank Template'!$A$7:$A$520,$A15)</f>
        <v>45595</v>
      </c>
      <c r="L15" s="58">
        <f>SUMIFS('9397 BOEE'!L$7:L$559,'9397 BOEE'!$B$7:$B$559,$B15,'9397 BOEE'!$A$7:$A$559,$A15)+SUMIFS('2217 Teachers Certs Clearing'!L$7:L$518,'2217 Teachers Certs Clearing'!$B$7:$B$518,$B15,'2217 Teachers Certs Clearing'!$A$7:$A$518,$A15)+SUMIFS('Blank Template'!L$7:L$520,'Blank Template'!$B$7:$B$520,$B15,'Blank Template'!$A$7:$A$520,$A15)</f>
        <v>41883.75</v>
      </c>
      <c r="M15" s="58" t="e">
        <f>SUMIFS('9397 BOEE'!M$7:M$560,'9397 BOEE'!$B$7:$B$559,$B15,'9397 BOEE'!$A$7:$A$559,$A15)+SUMIFS('2217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BOEE'!N$7:N$560,'9397 BOEE'!$B$7:$B$559,$B15,'9397 BOEE'!$A$7:$A$559,$A15)+SUMIFS('2217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BOEE'!O$7:O$560,'9397 BOEE'!$B$7:$B$559,$B15,'9397 BOEE'!$A$7:$A$559,$A15)+SUMIFS('2217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BOEE'!P$7:P$559,'9397 BOEE'!$B$7:$B$559,$B15,'9397 BOEE'!$A$7:$A$559,$A15)+SUMIFS('2217 Teachers Certs Clearing'!P$7:P$518,'2217 Teachers Certs Clearing'!$B$7:$B$518,$B15,'2217 Teachers Certs Clearing'!$A$7:$A$518,$A15)+SUMIFS('Blank Template'!P$7:P$520,'Blank Template'!$B$7:$B$520,$B15,'Blank Template'!$A$7:$A$520,$A15)</f>
        <v>120</v>
      </c>
      <c r="Q15" s="58">
        <f>SUMIFS('9397 BOEE'!Q$7:Q$559,'9397 BOEE'!$B$7:$B$559,$B15,'9397 BOEE'!$A$7:$A$559,$A15)+SUMIFS('2217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BOEE'!R$7:R$559,'9397 BOEE'!$B$7:$B$559,$B15,'9397 BOEE'!$A$7:$A$559,$A15)+SUMIFS('2217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BOEE'!S$7:S$559,'9397 BOEE'!$B$7:$B$559,$B15,'9397 BOEE'!$A$7:$A$559,$A15)+SUMIFS('2217 Teachers Certs Clearing'!S$7:S$518,'2217 Teachers Certs Clearing'!$B$7:$B$518,$B15,'2217 Teachers Certs Clearing'!$A$7:$A$518,$A15)+SUMIFS('Blank Template'!S$7:S$520,'Blank Template'!$B$7:$B$520,$B15,'Blank Template'!$A$7:$A$520,$A15)</f>
        <v>568877</v>
      </c>
      <c r="T15" s="70" t="e">
        <f t="shared" ref="T15" si="4">SUM(D15:R15)</f>
        <v>#VALUE!</v>
      </c>
      <c r="U15" s="58">
        <f>SUMIFS('9397 BOEE'!U$7:U$559,'9397 BOEE'!$B$7:$B$559,$B15,'9397 BOEE'!$A$7:$A$559,$A15)+SUMIFS('2217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8.3313559322033895E-2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224016.75</v>
      </c>
      <c r="E17" s="101">
        <f t="shared" si="7"/>
        <v>264041.75</v>
      </c>
      <c r="F17" s="101">
        <f t="shared" si="7"/>
        <v>160919.75</v>
      </c>
      <c r="G17" s="101">
        <f t="shared" si="7"/>
        <v>170507.5</v>
      </c>
      <c r="H17" s="101">
        <f t="shared" si="7"/>
        <v>132816.75</v>
      </c>
      <c r="I17" s="101">
        <f t="shared" si="7"/>
        <v>141342.75</v>
      </c>
      <c r="J17" s="101">
        <f t="shared" si="7"/>
        <v>207829.75</v>
      </c>
      <c r="K17" s="101">
        <f t="shared" si="7"/>
        <v>168690.25</v>
      </c>
      <c r="L17" s="101">
        <f t="shared" si="7"/>
        <v>161893.75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-99625</v>
      </c>
      <c r="Q17" s="101">
        <f t="shared" si="7"/>
        <v>0</v>
      </c>
      <c r="R17" s="101">
        <f t="shared" si="7"/>
        <v>0</v>
      </c>
      <c r="S17" s="101">
        <f t="shared" si="7"/>
        <v>2225167.25</v>
      </c>
      <c r="T17" s="101" t="e">
        <f t="shared" si="7"/>
        <v>#VALUE!</v>
      </c>
      <c r="U17" s="101">
        <f t="shared" si="7"/>
        <v>2397000</v>
      </c>
      <c r="V17" s="92">
        <f>SUMIF($D$6:$R$6,$X$2,D17:R17)/U17</f>
        <v>9.345713391739674E-2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BOEE'!D$7:D$559,'9397 BOEE'!$B$7:$B$559,$B19,'9397 BOEE'!$A$7:$A$559,$A19)+SUMIFS('2217 Teachers Certs Clearing'!D$7:D$518,'2217 Teachers Certs Clearing'!$B$7:$B$518,$B19,'2217 Teachers Certs Clearing'!$A$7:$A$518,$A19)+SUMIFS('Blank Template'!D$7:D$520,'Blank Template'!$B$7:$B$520,$B19,'Blank Template'!$A$7:$A$520,$A19)</f>
        <v>90180.96</v>
      </c>
      <c r="E19" s="58">
        <f>SUMIFS('9397 BOEE'!E$7:E$559,'9397 BOEE'!$B$7:$B$559,$B19,'9397 BOEE'!$A$7:$A$559,$A19)+SUMIFS('2217 Teachers Certs Clearing'!E$7:E$518,'2217 Teachers Certs Clearing'!$B$7:$B$518,$B19,'2217 Teachers Certs Clearing'!$A$7:$A$518,$A19)+SUMIFS('Blank Template'!E$7:E$520,'Blank Template'!$B$7:$B$520,$B19,'Blank Template'!$A$7:$A$520,$A19)</f>
        <v>137081.48000000001</v>
      </c>
      <c r="F19" s="58">
        <f>SUMIFS('9397 BOEE'!F$7:F$559,'9397 BOEE'!$B$7:$B$559,$B19,'9397 BOEE'!$A$7:$A$559,$A19)+SUMIFS('2217 Teachers Certs Clearing'!F$7:F$518,'2217 Teachers Certs Clearing'!$B$7:$B$518,$B19,'2217 Teachers Certs Clearing'!$A$7:$A$518,$A19)+SUMIFS('Blank Template'!F$7:F$520,'Blank Template'!$B$7:$B$520,$B19,'Blank Template'!$A$7:$A$520,$A19)</f>
        <v>142001.98000000001</v>
      </c>
      <c r="G19" s="58">
        <f>SUMIFS('9397 BOEE'!G$7:G$559,'9397 BOEE'!$B$7:$B$559,$B19,'9397 BOEE'!$A$7:$A$559,$A19)+SUMIFS('2217 Teachers Certs Clearing'!G$7:G$518,'2217 Teachers Certs Clearing'!$B$7:$B$518,$B19,'2217 Teachers Certs Clearing'!$A$7:$A$518,$A19)+SUMIFS('Blank Template'!G$7:G$520,'Blank Template'!$B$7:$B$520,$B19,'Blank Template'!$A$7:$A$520,$A19)</f>
        <v>232776.94</v>
      </c>
      <c r="H19" s="58">
        <f>SUMIFS('9397 BOEE'!H$7:H$559,'9397 BOEE'!$B$7:$B$559,$B19,'9397 BOEE'!$A$7:$A$559,$A19)+SUMIFS('2217 Teachers Certs Clearing'!H$7:H$518,'2217 Teachers Certs Clearing'!$B$7:$B$518,$B19,'2217 Teachers Certs Clearing'!$A$7:$A$518,$A19)+SUMIFS('Blank Template'!H$7:H$520,'Blank Template'!$B$7:$B$520,$B19,'Blank Template'!$A$7:$A$520,$A19)</f>
        <v>124010.23</v>
      </c>
      <c r="I19" s="58">
        <f>SUMIFS('9397 BOEE'!I$7:I$559,'9397 BOEE'!$B$7:$B$559,$B19,'9397 BOEE'!$A$7:$A$559,$A19)+SUMIFS('2217 Teachers Certs Clearing'!I$7:I$518,'2217 Teachers Certs Clearing'!$B$7:$B$518,$B19,'2217 Teachers Certs Clearing'!$A$7:$A$518,$A19)+SUMIFS('Blank Template'!I$7:I$520,'Blank Template'!$B$7:$B$520,$B19,'Blank Template'!$A$7:$A$520,$A19)</f>
        <v>146695.51</v>
      </c>
      <c r="J19" s="58">
        <f>SUMIFS('9397 BOEE'!J$7:J$559,'9397 BOEE'!$B$7:$B$559,$B19,'9397 BOEE'!$A$7:$A$559,$A19)+SUMIFS('2217 Teachers Certs Clearing'!J$7:J$518,'2217 Teachers Certs Clearing'!$B$7:$B$518,$B19,'2217 Teachers Certs Clearing'!$A$7:$A$518,$A19)+SUMIFS('Blank Template'!J$7:J$520,'Blank Template'!$B$7:$B$520,$B19,'Blank Template'!$A$7:$A$520,$A19)</f>
        <v>147108.82999999999</v>
      </c>
      <c r="K19" s="58">
        <f>SUMIFS('9397 BOEE'!K$7:K$559,'9397 BOEE'!$B$7:$B$559,$B19,'9397 BOEE'!$A$7:$A$559,$A19)+SUMIFS('2217 Teachers Certs Clearing'!K$7:K$518,'2217 Teachers Certs Clearing'!$B$7:$B$518,$B19,'2217 Teachers Certs Clearing'!$A$7:$A$518,$A19)+SUMIFS('Blank Template'!K$7:K$520,'Blank Template'!$B$7:$B$520,$B19,'Blank Template'!$A$7:$A$520,$A19)</f>
        <v>143544.82999999999</v>
      </c>
      <c r="L19" s="58">
        <f>SUMIFS('9397 BOEE'!L$7:L$559,'9397 BOEE'!$B$7:$B$559,$B19,'9397 BOEE'!$A$7:$A$559,$A19)+SUMIFS('2217 Teachers Certs Clearing'!L$7:L$518,'2217 Teachers Certs Clearing'!$B$7:$B$518,$B19,'2217 Teachers Certs Clearing'!$A$7:$A$518,$A19)+SUMIFS('Blank Template'!L$7:L$520,'Blank Template'!$B$7:$B$520,$B19,'Blank Template'!$A$7:$A$520,$A19)</f>
        <v>147154.97</v>
      </c>
      <c r="M19" s="58" t="e">
        <f>SUMIFS('9397 BOEE'!M$7:M$560,'9397 BOEE'!$B$7:$B$559,$B19,'9397 BOEE'!$A$7:$A$559,$A19)+SUMIFS('2217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BOEE'!N$7:N$560,'9397 BOEE'!$B$7:$B$559,$B19,'9397 BOEE'!$A$7:$A$559,$A19)+SUMIFS('2217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BOEE'!O$7:O$560,'9397 BOEE'!$B$7:$B$559,$B19,'9397 BOEE'!$A$7:$A$559,$A19)+SUMIFS('2217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BOEE'!P$7:P$559,'9397 BOEE'!$B$7:$B$559,$B19,'9397 BOEE'!$A$7:$A$559,$A19)+SUMIFS('2217 Teachers Certs Clearing'!P$7:P$518,'2217 Teachers Certs Clearing'!$B$7:$B$518,$B19,'2217 Teachers Certs Clearing'!$A$7:$A$518,$A19)+SUMIFS('Blank Template'!P$7:P$520,'Blank Template'!$B$7:$B$520,$B19,'Blank Template'!$A$7:$A$520,$A19)</f>
        <v>49788.63</v>
      </c>
      <c r="Q19" s="58">
        <f>SUMIFS('9397 BOEE'!Q$7:Q$559,'9397 BOEE'!$B$7:$B$559,$B19,'9397 BOEE'!$A$7:$A$559,$A19)+SUMIFS('2217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BOEE'!R$7:R$559,'9397 BOEE'!$B$7:$B$559,$B19,'9397 BOEE'!$A$7:$A$559,$A19)+SUMIFS('2217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BOEE'!S$7:S$559,'9397 BOEE'!$B$7:$B$559,$B19,'9397 BOEE'!$A$7:$A$559,$A19)+SUMIFS('2217 Teachers Certs Clearing'!S$7:S$518,'2217 Teachers Certs Clearing'!$B$7:$B$518,$B19,'2217 Teachers Certs Clearing'!$A$7:$A$518,$A19)+SUMIFS('Blank Template'!S$7:S$520,'Blank Template'!$B$7:$B$520,$B19,'Blank Template'!$A$7:$A$520,$A19)</f>
        <v>1854036.3399999999</v>
      </c>
      <c r="T19" s="58" t="e">
        <f t="shared" ref="T19:T48" si="8">SUM(D19:R19)</f>
        <v>#VALUE!</v>
      </c>
      <c r="U19" s="58">
        <f>SUMIFS('9397 BOEE'!U$7:U$559,'9397 BOEE'!$B$7:$B$559,$B19,'9397 BOEE'!$A$7:$A$559,$A19)+SUMIFS('2217 Teachers Certs Clearing'!U$7:U$518,'2217 Teachers Certs Clearing'!$B$7:$B$518,$B19,'2217 Teachers Certs Clearing'!$A$7:$A$518,$A19)+SUMIFS('Blank Template'!U$7:U$520,'Blank Template'!$B$7:$B$520,$B19,'Blank Template'!$A$7:$A$520,$A19)</f>
        <v>1912643</v>
      </c>
      <c r="V19" s="71">
        <f t="shared" ref="V19:V48" si="9">IF(U19=0,0,SUMIF($D$6:$R$6,$X$2,D19:R19)/U19)</f>
        <v>4.7149917679357833E-2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BOEE'!D$7:D$559,'9397 BOEE'!$B$7:$B$559,$B20,'9397 BOEE'!$A$7:$A$559,$A20)+SUMIFS('2217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BOEE'!E$7:E$559,'9397 BOEE'!$B$7:$B$559,$B20,'9397 BOEE'!$A$7:$A$559,$A20)+SUMIFS('2217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BOEE'!F$7:F$559,'9397 BOEE'!$B$7:$B$559,$B20,'9397 BOEE'!$A$7:$A$559,$A20)+SUMIFS('2217 Teachers Certs Clearing'!F$7:F$518,'2217 Teachers Certs Clearing'!$B$7:$B$518,$B20,'2217 Teachers Certs Clearing'!$A$7:$A$518,$A20)+SUMIFS('Blank Template'!F$7:F$520,'Blank Template'!$B$7:$B$520,$B20,'Blank Template'!$A$7:$A$520,$A20)</f>
        <v>719.5</v>
      </c>
      <c r="G20" s="58">
        <f>SUMIFS('9397 BOEE'!G$7:G$559,'9397 BOEE'!$B$7:$B$559,$B20,'9397 BOEE'!$A$7:$A$559,$A20)+SUMIFS('2217 Teachers Certs Clearing'!G$7:G$518,'2217 Teachers Certs Clearing'!$B$7:$B$518,$B20,'2217 Teachers Certs Clearing'!$A$7:$A$518,$A20)+SUMIFS('Blank Template'!G$7:G$520,'Blank Template'!$B$7:$B$520,$B20,'Blank Template'!$A$7:$A$520,$A20)</f>
        <v>1601.6</v>
      </c>
      <c r="H20" s="58">
        <f>SUMIFS('9397 BOEE'!H$7:H$559,'9397 BOEE'!$B$7:$B$559,$B20,'9397 BOEE'!$A$7:$A$559,$A20)+SUMIFS('2217 Teachers Certs Clearing'!H$7:H$518,'2217 Teachers Certs Clearing'!$B$7:$B$518,$B20,'2217 Teachers Certs Clearing'!$A$7:$A$518,$A20)+SUMIFS('Blank Template'!H$7:H$520,'Blank Template'!$B$7:$B$520,$B20,'Blank Template'!$A$7:$A$520,$A20)</f>
        <v>1543</v>
      </c>
      <c r="I20" s="58">
        <f>SUMIFS('9397 BOEE'!I$7:I$559,'9397 BOEE'!$B$7:$B$559,$B20,'9397 BOEE'!$A$7:$A$559,$A20)+SUMIFS('2217 Teachers Certs Clearing'!I$7:I$518,'2217 Teachers Certs Clearing'!$B$7:$B$518,$B20,'2217 Teachers Certs Clearing'!$A$7:$A$518,$A20)+SUMIFS('Blank Template'!I$7:I$520,'Blank Template'!$B$7:$B$520,$B20,'Blank Template'!$A$7:$A$520,$A20)</f>
        <v>873.5</v>
      </c>
      <c r="J20" s="58">
        <f>SUMIFS('9397 BOEE'!J$7:J$559,'9397 BOEE'!$B$7:$B$559,$B20,'9397 BOEE'!$A$7:$A$559,$A20)+SUMIFS('2217 Teachers Certs Clearing'!J$7:J$518,'2217 Teachers Certs Clearing'!$B$7:$B$518,$B20,'2217 Teachers Certs Clearing'!$A$7:$A$518,$A20)+SUMIFS('Blank Template'!J$7:J$520,'Blank Template'!$B$7:$B$520,$B20,'Blank Template'!$A$7:$A$520,$A20)</f>
        <v>1433.19</v>
      </c>
      <c r="K20" s="58">
        <f>SUMIFS('9397 BOEE'!K$7:K$559,'9397 BOEE'!$B$7:$B$559,$B20,'9397 BOEE'!$A$7:$A$559,$A20)+SUMIFS('2217 Teachers Certs Clearing'!K$7:K$518,'2217 Teachers Certs Clearing'!$B$7:$B$518,$B20,'2217 Teachers Certs Clearing'!$A$7:$A$518,$A20)+SUMIFS('Blank Template'!K$7:K$520,'Blank Template'!$B$7:$B$520,$B20,'Blank Template'!$A$7:$A$520,$A20)</f>
        <v>793.7</v>
      </c>
      <c r="L20" s="58">
        <f>SUMIFS('9397 BOEE'!L$7:L$559,'9397 BOEE'!$B$7:$B$559,$B20,'9397 BOEE'!$A$7:$A$559,$A20)+SUMIFS('2217 Teachers Certs Clearing'!L$7:L$518,'2217 Teachers Certs Clearing'!$B$7:$B$518,$B20,'2217 Teachers Certs Clearing'!$A$7:$A$518,$A20)+SUMIFS('Blank Template'!L$7:L$520,'Blank Template'!$B$7:$B$520,$B20,'Blank Template'!$A$7:$A$520,$A20)</f>
        <v>391.5</v>
      </c>
      <c r="M20" s="58" t="e">
        <f>SUMIFS('9397 BOEE'!M$7:M$560,'9397 BOEE'!$B$7:$B$559,$B20,'9397 BOEE'!$A$7:$A$559,$A20)+SUMIFS('2217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BOEE'!N$7:N$560,'9397 BOEE'!$B$7:$B$559,$B20,'9397 BOEE'!$A$7:$A$559,$A20)+SUMIFS('2217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BOEE'!O$7:O$560,'9397 BOEE'!$B$7:$B$559,$B20,'9397 BOEE'!$A$7:$A$559,$A20)+SUMIFS('2217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BOEE'!P$7:P$559,'9397 BOEE'!$B$7:$B$559,$B20,'9397 BOEE'!$A$7:$A$559,$A20)+SUMIFS('2217 Teachers Certs Clearing'!P$7:P$518,'2217 Teachers Certs Clearing'!$B$7:$B$518,$B20,'2217 Teachers Certs Clearing'!$A$7:$A$518,$A20)+SUMIFS('Blank Template'!P$7:P$520,'Blank Template'!$B$7:$B$520,$B20,'Blank Template'!$A$7:$A$520,$A20)</f>
        <v>67.5</v>
      </c>
      <c r="Q20" s="58">
        <f>SUMIFS('9397 BOEE'!Q$7:Q$559,'9397 BOEE'!$B$7:$B$559,$B20,'9397 BOEE'!$A$7:$A$559,$A20)+SUMIFS('2217 Teachers Certs Clearing'!Q$7:Q$518,'2217 Teachers Certs Clearing'!$B$7:$B$518,$B20,'2217 Teachers Certs Clearing'!$A$7:$A$518,$A20)+SUMIFS('Blank Template'!Q$7:Q$520,'Blank Template'!$B$7:$B$520,$B20,'Blank Template'!$A$7:$A$520,$A20)</f>
        <v>1291.45</v>
      </c>
      <c r="R20" s="58">
        <f>SUMIFS('9397 BOEE'!R$7:R$559,'9397 BOEE'!$B$7:$B$559,$B20,'9397 BOEE'!$A$7:$A$559,$A20)+SUMIFS('2217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BOEE'!S$7:S$559,'9397 BOEE'!$B$7:$B$559,$B20,'9397 BOEE'!$A$7:$A$559,$A20)+SUMIFS('2217 Teachers Certs Clearing'!S$7:S$518,'2217 Teachers Certs Clearing'!$B$7:$B$518,$B20,'2217 Teachers Certs Clearing'!$A$7:$A$518,$A20)+SUMIFS('Blank Template'!S$7:S$520,'Blank Template'!$B$7:$B$520,$B20,'Blank Template'!$A$7:$A$520,$A20)</f>
        <v>13192.03</v>
      </c>
      <c r="T20" s="58" t="e">
        <f t="shared" si="8"/>
        <v>#VALUE!</v>
      </c>
      <c r="U20" s="58">
        <f>SUMIFS('9397 BOEE'!U$7:U$559,'9397 BOEE'!$B$7:$B$559,$B20,'9397 BOEE'!$A$7:$A$559,$A20)+SUMIFS('2217 Teachers Certs Clearing'!U$7:U$518,'2217 Teachers Certs Clearing'!$B$7:$B$518,$B20,'2217 Teachers Certs Clearing'!$A$7:$A$518,$A20)+SUMIFS('Blank Template'!U$7:U$520,'Blank Template'!$B$7:$B$520,$B20,'Blank Template'!$A$7:$A$520,$A20)</f>
        <v>21000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BOEE'!D$7:D$559,'9397 BOEE'!$B$7:$B$559,$B21,'9397 BOEE'!$A$7:$A$559,$A21)+SUMIFS('2217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BOEE'!E$7:E$559,'9397 BOEE'!$B$7:$B$559,$B21,'9397 BOEE'!$A$7:$A$559,$A21)+SUMIFS('2217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BOEE'!F$7:F$559,'9397 BOEE'!$B$7:$B$559,$B21,'9397 BOEE'!$A$7:$A$559,$A21)+SUMIFS('2217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BOEE'!G$7:G$559,'9397 BOEE'!$B$7:$B$559,$B21,'9397 BOEE'!$A$7:$A$559,$A21)+SUMIFS('2217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BOEE'!H$7:H$559,'9397 BOEE'!$B$7:$B$559,$B21,'9397 BOEE'!$A$7:$A$559,$A21)+SUMIFS('2217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BOEE'!I$7:I$559,'9397 BOEE'!$B$7:$B$559,$B21,'9397 BOEE'!$A$7:$A$559,$A21)+SUMIFS('2217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BOEE'!J$7:J$559,'9397 BOEE'!$B$7:$B$559,$B21,'9397 BOEE'!$A$7:$A$559,$A21)+SUMIFS('2217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BOEE'!K$7:K$559,'9397 BOEE'!$B$7:$B$559,$B21,'9397 BOEE'!$A$7:$A$559,$A21)+SUMIFS('2217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BOEE'!L$7:L$559,'9397 BOEE'!$B$7:$B$559,$B21,'9397 BOEE'!$A$7:$A$559,$A21)+SUMIFS('2217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BOEE'!M$7:M$560,'9397 BOEE'!$B$7:$B$559,$B21,'9397 BOEE'!$A$7:$A$559,$A21)+SUMIFS('2217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BOEE'!N$7:N$560,'9397 BOEE'!$B$7:$B$559,$B21,'9397 BOEE'!$A$7:$A$559,$A21)+SUMIFS('2217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BOEE'!O$7:O$560,'9397 BOEE'!$B$7:$B$559,$B21,'9397 BOEE'!$A$7:$A$559,$A21)+SUMIFS('2217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BOEE'!P$7:P$559,'9397 BOEE'!$B$7:$B$559,$B21,'9397 BOEE'!$A$7:$A$559,$A21)+SUMIFS('2217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BOEE'!Q$7:Q$559,'9397 BOEE'!$B$7:$B$559,$B21,'9397 BOEE'!$A$7:$A$559,$A21)+SUMIFS('2217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BOEE'!R$7:R$559,'9397 BOEE'!$B$7:$B$559,$B21,'9397 BOEE'!$A$7:$A$559,$A21)+SUMIFS('2217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BOEE'!S$7:S$559,'9397 BOEE'!$B$7:$B$559,$B21,'9397 BOEE'!$A$7:$A$559,$A21)+SUMIFS('2217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BOEE'!U$7:U$559,'9397 BOEE'!$B$7:$B$559,$B21,'9397 BOEE'!$A$7:$A$559,$A21)+SUMIFS('2217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BOEE'!D$7:D$559,'9397 BOEE'!$B$7:$B$559,$B22,'9397 BOEE'!$A$7:$A$559,$A22)+SUMIFS('2217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BOEE'!E$7:E$559,'9397 BOEE'!$B$7:$B$559,$B22,'9397 BOEE'!$A$7:$A$559,$A22)+SUMIFS('2217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BOEE'!F$7:F$559,'9397 BOEE'!$B$7:$B$559,$B22,'9397 BOEE'!$A$7:$A$559,$A22)+SUMIFS('2217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BOEE'!G$7:G$559,'9397 BOEE'!$B$7:$B$559,$B22,'9397 BOEE'!$A$7:$A$559,$A22)+SUMIFS('2217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BOEE'!H$7:H$559,'9397 BOEE'!$B$7:$B$559,$B22,'9397 BOEE'!$A$7:$A$559,$A22)+SUMIFS('2217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BOEE'!I$7:I$559,'9397 BOEE'!$B$7:$B$559,$B22,'9397 BOEE'!$A$7:$A$559,$A22)+SUMIFS('2217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BOEE'!J$7:J$559,'9397 BOEE'!$B$7:$B$559,$B22,'9397 BOEE'!$A$7:$A$559,$A22)+SUMIFS('2217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BOEE'!K$7:K$559,'9397 BOEE'!$B$7:$B$559,$B22,'9397 BOEE'!$A$7:$A$559,$A22)+SUMIFS('2217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BOEE'!L$7:L$559,'9397 BOEE'!$B$7:$B$559,$B22,'9397 BOEE'!$A$7:$A$559,$A22)+SUMIFS('2217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BOEE'!M$7:M$560,'9397 BOEE'!$B$7:$B$559,$B22,'9397 BOEE'!$A$7:$A$559,$A22)+SUMIFS('2217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BOEE'!N$7:N$560,'9397 BOEE'!$B$7:$B$559,$B22,'9397 BOEE'!$A$7:$A$559,$A22)+SUMIFS('2217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BOEE'!O$7:O$560,'9397 BOEE'!$B$7:$B$559,$B22,'9397 BOEE'!$A$7:$A$559,$A22)+SUMIFS('2217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BOEE'!P$7:P$559,'9397 BOEE'!$B$7:$B$559,$B22,'9397 BOEE'!$A$7:$A$559,$A22)+SUMIFS('2217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BOEE'!Q$7:Q$559,'9397 BOEE'!$B$7:$B$559,$B22,'9397 BOEE'!$A$7:$A$559,$A22)+SUMIFS('2217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BOEE'!R$7:R$559,'9397 BOEE'!$B$7:$B$559,$B22,'9397 BOEE'!$A$7:$A$559,$A22)+SUMIFS('2217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BOEE'!S$7:S$559,'9397 BOEE'!$B$7:$B$559,$B22,'9397 BOEE'!$A$7:$A$559,$A22)+SUMIFS('2217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BOEE'!U$7:U$559,'9397 BOEE'!$B$7:$B$559,$B22,'9397 BOEE'!$A$7:$A$559,$A22)+SUMIFS('2217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BOEE'!D$7:D$559,'9397 BOEE'!$B$7:$B$559,$B23,'9397 BOEE'!$A$7:$A$559,$A23)+SUMIFS('2217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BOEE'!E$7:E$559,'9397 BOEE'!$B$7:$B$559,$B23,'9397 BOEE'!$A$7:$A$559,$A23)+SUMIFS('2217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BOEE'!F$7:F$559,'9397 BOEE'!$B$7:$B$559,$B23,'9397 BOEE'!$A$7:$A$559,$A23)+SUMIFS('2217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BOEE'!G$7:G$559,'9397 BOEE'!$B$7:$B$559,$B23,'9397 BOEE'!$A$7:$A$559,$A23)+SUMIFS('2217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BOEE'!H$7:H$559,'9397 BOEE'!$B$7:$B$559,$B23,'9397 BOEE'!$A$7:$A$559,$A23)+SUMIFS('2217 Teachers Certs Clearing'!H$7:H$518,'2217 Teachers Certs Clearing'!$B$7:$B$518,$B23,'2217 Teachers Certs Clearing'!$A$7:$A$518,$A23)+SUMIFS('Blank Template'!H$7:H$520,'Blank Template'!$B$7:$B$520,$B23,'Blank Template'!$A$7:$A$520,$A23)</f>
        <v>385.68</v>
      </c>
      <c r="I23" s="58">
        <f>SUMIFS('9397 BOEE'!I$7:I$559,'9397 BOEE'!$B$7:$B$559,$B23,'9397 BOEE'!$A$7:$A$559,$A23)+SUMIFS('2217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BOEE'!J$7:J$559,'9397 BOEE'!$B$7:$B$559,$B23,'9397 BOEE'!$A$7:$A$559,$A23)+SUMIFS('2217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BOEE'!K$7:K$559,'9397 BOEE'!$B$7:$B$559,$B23,'9397 BOEE'!$A$7:$A$559,$A23)+SUMIFS('2217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BOEE'!L$7:L$559,'9397 BOEE'!$B$7:$B$559,$B23,'9397 BOEE'!$A$7:$A$559,$A23)+SUMIFS('2217 Teachers Certs Clearing'!L$7:L$518,'2217 Teachers Certs Clearing'!$B$7:$B$518,$B23,'2217 Teachers Certs Clearing'!$A$7:$A$518,$A23)+SUMIFS('Blank Template'!L$7:L$520,'Blank Template'!$B$7:$B$520,$B23,'Blank Template'!$A$7:$A$520,$A23)</f>
        <v>889.91</v>
      </c>
      <c r="M23" s="58" t="e">
        <f>SUMIFS('9397 BOEE'!M$7:M$560,'9397 BOEE'!$B$7:$B$559,$B23,'9397 BOEE'!$A$7:$A$559,$A23)+SUMIFS('2217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BOEE'!N$7:N$560,'9397 BOEE'!$B$7:$B$559,$B23,'9397 BOEE'!$A$7:$A$559,$A23)+SUMIFS('2217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BOEE'!O$7:O$560,'9397 BOEE'!$B$7:$B$559,$B23,'9397 BOEE'!$A$7:$A$559,$A23)+SUMIFS('2217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BOEE'!P$7:P$559,'9397 BOEE'!$B$7:$B$559,$B23,'9397 BOEE'!$A$7:$A$559,$A23)+SUMIFS('2217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BOEE'!Q$7:Q$559,'9397 BOEE'!$B$7:$B$559,$B23,'9397 BOEE'!$A$7:$A$559,$A23)+SUMIFS('2217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BOEE'!R$7:R$559,'9397 BOEE'!$B$7:$B$559,$B23,'9397 BOEE'!$A$7:$A$559,$A23)+SUMIFS('2217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BOEE'!S$7:S$559,'9397 BOEE'!$B$7:$B$559,$B23,'9397 BOEE'!$A$7:$A$559,$A23)+SUMIFS('2217 Teachers Certs Clearing'!S$7:S$518,'2217 Teachers Certs Clearing'!$B$7:$B$518,$B23,'2217 Teachers Certs Clearing'!$A$7:$A$518,$A23)+SUMIFS('Blank Template'!S$7:S$520,'Blank Template'!$B$7:$B$520,$B23,'Blank Template'!$A$7:$A$520,$A23)</f>
        <v>1275.5899999999999</v>
      </c>
      <c r="T23" s="58" t="e">
        <f t="shared" si="8"/>
        <v>#VALUE!</v>
      </c>
      <c r="U23" s="58">
        <f>SUMIFS('9397 BOEE'!U$7:U$559,'9397 BOEE'!$B$7:$B$559,$B23,'9397 BOEE'!$A$7:$A$559,$A23)+SUMIFS('2217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BOEE'!D$7:D$559,'9397 BOEE'!$B$7:$B$559,$B24,'9397 BOEE'!$A$7:$A$559,$A24)+SUMIFS('2217 Teachers Certs Clearing'!D$7:D$518,'2217 Teachers Certs Clearing'!$B$7:$B$518,$B24,'2217 Teachers Certs Clearing'!$A$7:$A$518,$A24)+SUMIFS('Blank Template'!D$7:D$520,'Blank Template'!$B$7:$B$520,$B24,'Blank Template'!$A$7:$A$520,$A24)</f>
        <v>0</v>
      </c>
      <c r="E24" s="58">
        <f>SUMIFS('9397 BOEE'!E$7:E$559,'9397 BOEE'!$B$7:$B$559,$B24,'9397 BOEE'!$A$7:$A$559,$A24)+SUMIFS('2217 Teachers Certs Clearing'!E$7:E$518,'2217 Teachers Certs Clearing'!$B$7:$B$518,$B24,'2217 Teachers Certs Clearing'!$A$7:$A$518,$A24)+SUMIFS('Blank Template'!E$7:E$520,'Blank Template'!$B$7:$B$520,$B24,'Blank Template'!$A$7:$A$520,$A24)</f>
        <v>153.51</v>
      </c>
      <c r="F24" s="58">
        <f>SUMIFS('9397 BOEE'!F$7:F$559,'9397 BOEE'!$B$7:$B$559,$B24,'9397 BOEE'!$A$7:$A$559,$A24)+SUMIFS('2217 Teachers Certs Clearing'!F$7:F$518,'2217 Teachers Certs Clearing'!$B$7:$B$518,$B24,'2217 Teachers Certs Clearing'!$A$7:$A$518,$A24)+SUMIFS('Blank Template'!F$7:F$520,'Blank Template'!$B$7:$B$520,$B24,'Blank Template'!$A$7:$A$520,$A24)</f>
        <v>69.16</v>
      </c>
      <c r="G24" s="58">
        <f>SUMIFS('9397 BOEE'!G$7:G$559,'9397 BOEE'!$B$7:$B$559,$B24,'9397 BOEE'!$A$7:$A$559,$A24)+SUMIFS('2217 Teachers Certs Clearing'!G$7:G$518,'2217 Teachers Certs Clearing'!$B$7:$B$518,$B24,'2217 Teachers Certs Clearing'!$A$7:$A$518,$A24)+SUMIFS('Blank Template'!G$7:G$520,'Blank Template'!$B$7:$B$520,$B24,'Blank Template'!$A$7:$A$520,$A24)</f>
        <v>493.36</v>
      </c>
      <c r="H24" s="58">
        <f>SUMIFS('9397 BOEE'!H$7:H$559,'9397 BOEE'!$B$7:$B$559,$B24,'9397 BOEE'!$A$7:$A$559,$A24)+SUMIFS('2217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BOEE'!I$7:I$559,'9397 BOEE'!$B$7:$B$559,$B24,'9397 BOEE'!$A$7:$A$559,$A24)+SUMIFS('2217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BOEE'!J$7:J$559,'9397 BOEE'!$B$7:$B$559,$B24,'9397 BOEE'!$A$7:$A$559,$A24)+SUMIFS('2217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BOEE'!K$7:K$559,'9397 BOEE'!$B$7:$B$559,$B24,'9397 BOEE'!$A$7:$A$559,$A24)+SUMIFS('2217 Teachers Certs Clearing'!K$7:K$518,'2217 Teachers Certs Clearing'!$B$7:$B$518,$B24,'2217 Teachers Certs Clearing'!$A$7:$A$518,$A24)+SUMIFS('Blank Template'!K$7:K$520,'Blank Template'!$B$7:$B$520,$B24,'Blank Template'!$A$7:$A$520,$A24)</f>
        <v>306.33</v>
      </c>
      <c r="L24" s="58">
        <f>SUMIFS('9397 BOEE'!L$7:L$559,'9397 BOEE'!$B$7:$B$559,$B24,'9397 BOEE'!$A$7:$A$559,$A24)+SUMIFS('2217 Teachers Certs Clearing'!L$7:L$518,'2217 Teachers Certs Clearing'!$B$7:$B$518,$B24,'2217 Teachers Certs Clearing'!$A$7:$A$518,$A24)+SUMIFS('Blank Template'!L$7:L$520,'Blank Template'!$B$7:$B$520,$B24,'Blank Template'!$A$7:$A$520,$A24)</f>
        <v>1118.26</v>
      </c>
      <c r="M24" s="58" t="e">
        <f>SUMIFS('9397 BOEE'!M$7:M$560,'9397 BOEE'!$B$7:$B$559,$B24,'9397 BOEE'!$A$7:$A$559,$A24)+SUMIFS('2217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BOEE'!N$7:N$560,'9397 BOEE'!$B$7:$B$559,$B24,'9397 BOEE'!$A$7:$A$559,$A24)+SUMIFS('2217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BOEE'!O$7:O$560,'9397 BOEE'!$B$7:$B$559,$B24,'9397 BOEE'!$A$7:$A$559,$A24)+SUMIFS('2217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BOEE'!P$7:P$559,'9397 BOEE'!$B$7:$B$559,$B24,'9397 BOEE'!$A$7:$A$559,$A24)+SUMIFS('2217 Teachers Certs Clearing'!P$7:P$518,'2217 Teachers Certs Clearing'!$B$7:$B$518,$B24,'2217 Teachers Certs Clearing'!$A$7:$A$518,$A24)+SUMIFS('Blank Template'!P$7:P$520,'Blank Template'!$B$7:$B$520,$B24,'Blank Template'!$A$7:$A$520,$A24)</f>
        <v>-6000</v>
      </c>
      <c r="Q24" s="58">
        <f>SUMIFS('9397 BOEE'!Q$7:Q$559,'9397 BOEE'!$B$7:$B$559,$B24,'9397 BOEE'!$A$7:$A$559,$A24)+SUMIFS('2217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BOEE'!R$7:R$559,'9397 BOEE'!$B$7:$B$559,$B24,'9397 BOEE'!$A$7:$A$559,$A24)+SUMIFS('2217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BOEE'!S$7:S$559,'9397 BOEE'!$B$7:$B$559,$B24,'9397 BOEE'!$A$7:$A$559,$A24)+SUMIFS('2217 Teachers Certs Clearing'!S$7:S$518,'2217 Teachers Certs Clearing'!$B$7:$B$518,$B24,'2217 Teachers Certs Clearing'!$A$7:$A$518,$A24)+SUMIFS('Blank Template'!S$7:S$520,'Blank Template'!$B$7:$B$520,$B24,'Blank Template'!$A$7:$A$520,$A24)</f>
        <v>2421.0599999999995</v>
      </c>
      <c r="T24" s="58" t="e">
        <f t="shared" si="8"/>
        <v>#VALUE!</v>
      </c>
      <c r="U24" s="58">
        <f>SUMIFS('9397 BOEE'!U$7:U$559,'9397 BOEE'!$B$7:$B$559,$B24,'9397 BOEE'!$A$7:$A$559,$A24)+SUMIFS('2217 Teachers Certs Clearing'!U$7:U$518,'2217 Teachers Certs Clearing'!$B$7:$B$518,$B24,'2217 Teachers Certs Clearing'!$A$7:$A$518,$A24)+SUMIFS('Blank Template'!U$7:U$520,'Blank Template'!$B$7:$B$520,$B24,'Blank Template'!$A$7:$A$520,$A24)</f>
        <v>10500</v>
      </c>
      <c r="V24" s="71">
        <f t="shared" si="9"/>
        <v>0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BOEE'!D$7:D$559,'9397 BOEE'!$B$7:$B$559,$B25,'9397 BOEE'!$A$7:$A$559,$A25)+SUMIFS('2217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BOEE'!E$7:E$559,'9397 BOEE'!$B$7:$B$559,$B25,'9397 BOEE'!$A$7:$A$559,$A25)+SUMIFS('2217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BOEE'!F$7:F$559,'9397 BOEE'!$B$7:$B$559,$B25,'9397 BOEE'!$A$7:$A$559,$A25)+SUMIFS('2217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BOEE'!G$7:G$559,'9397 BOEE'!$B$7:$B$559,$B25,'9397 BOEE'!$A$7:$A$559,$A25)+SUMIFS('2217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BOEE'!H$7:H$559,'9397 BOEE'!$B$7:$B$559,$B25,'9397 BOEE'!$A$7:$A$559,$A25)+SUMIFS('2217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BOEE'!I$7:I$559,'9397 BOEE'!$B$7:$B$559,$B25,'9397 BOEE'!$A$7:$A$559,$A25)+SUMIFS('2217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BOEE'!J$7:J$559,'9397 BOEE'!$B$7:$B$559,$B25,'9397 BOEE'!$A$7:$A$559,$A25)+SUMIFS('2217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BOEE'!K$7:K$559,'9397 BOEE'!$B$7:$B$559,$B25,'9397 BOEE'!$A$7:$A$559,$A25)+SUMIFS('2217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BOEE'!L$7:L$559,'9397 BOEE'!$B$7:$B$559,$B25,'9397 BOEE'!$A$7:$A$559,$A25)+SUMIFS('2217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BOEE'!M$7:M$560,'9397 BOEE'!$B$7:$B$559,$B25,'9397 BOEE'!$A$7:$A$559,$A25)+SUMIFS('2217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BOEE'!N$7:N$560,'9397 BOEE'!$B$7:$B$559,$B25,'9397 BOEE'!$A$7:$A$559,$A25)+SUMIFS('2217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BOEE'!O$7:O$560,'9397 BOEE'!$B$7:$B$559,$B25,'9397 BOEE'!$A$7:$A$559,$A25)+SUMIFS('2217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BOEE'!P$7:P$559,'9397 BOEE'!$B$7:$B$559,$B25,'9397 BOEE'!$A$7:$A$559,$A25)+SUMIFS('2217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BOEE'!Q$7:Q$559,'9397 BOEE'!$B$7:$B$559,$B25,'9397 BOEE'!$A$7:$A$559,$A25)+SUMIFS('2217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BOEE'!R$7:R$559,'9397 BOEE'!$B$7:$B$559,$B25,'9397 BOEE'!$A$7:$A$559,$A25)+SUMIFS('2217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BOEE'!S$7:S$559,'9397 BOEE'!$B$7:$B$559,$B25,'9397 BOEE'!$A$7:$A$559,$A25)+SUMIFS('2217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BOEE'!U$7:U$559,'9397 BOEE'!$B$7:$B$559,$B25,'9397 BOEE'!$A$7:$A$559,$A25)+SUMIFS('2217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BOEE'!D$7:D$559,'9397 BOEE'!$B$7:$B$559,$B26,'9397 BOEE'!$A$7:$A$559,$A26)+SUMIFS('2217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BOEE'!E$7:E$559,'9397 BOEE'!$B$7:$B$559,$B26,'9397 BOEE'!$A$7:$A$559,$A26)+SUMIFS('2217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BOEE'!F$7:F$559,'9397 BOEE'!$B$7:$B$559,$B26,'9397 BOEE'!$A$7:$A$559,$A26)+SUMIFS('2217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BOEE'!G$7:G$559,'9397 BOEE'!$B$7:$B$559,$B26,'9397 BOEE'!$A$7:$A$559,$A26)+SUMIFS('2217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BOEE'!H$7:H$559,'9397 BOEE'!$B$7:$B$559,$B26,'9397 BOEE'!$A$7:$A$559,$A26)+SUMIFS('2217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BOEE'!I$7:I$559,'9397 BOEE'!$B$7:$B$559,$B26,'9397 BOEE'!$A$7:$A$559,$A26)+SUMIFS('2217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BOEE'!J$7:J$559,'9397 BOEE'!$B$7:$B$559,$B26,'9397 BOEE'!$A$7:$A$559,$A26)+SUMIFS('2217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BOEE'!K$7:K$559,'9397 BOEE'!$B$7:$B$559,$B26,'9397 BOEE'!$A$7:$A$559,$A26)+SUMIFS('2217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BOEE'!L$7:L$559,'9397 BOEE'!$B$7:$B$559,$B26,'9397 BOEE'!$A$7:$A$559,$A26)+SUMIFS('2217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BOEE'!M$7:M$560,'9397 BOEE'!$B$7:$B$559,$B26,'9397 BOEE'!$A$7:$A$559,$A26)+SUMIFS('2217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BOEE'!N$7:N$560,'9397 BOEE'!$B$7:$B$559,$B26,'9397 BOEE'!$A$7:$A$559,$A26)+SUMIFS('2217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BOEE'!O$7:O$560,'9397 BOEE'!$B$7:$B$559,$B26,'9397 BOEE'!$A$7:$A$559,$A26)+SUMIFS('2217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BOEE'!P$7:P$559,'9397 BOEE'!$B$7:$B$559,$B26,'9397 BOEE'!$A$7:$A$559,$A26)+SUMIFS('2217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BOEE'!Q$7:Q$559,'9397 BOEE'!$B$7:$B$559,$B26,'9397 BOEE'!$A$7:$A$559,$A26)+SUMIFS('2217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BOEE'!R$7:R$559,'9397 BOEE'!$B$7:$B$559,$B26,'9397 BOEE'!$A$7:$A$559,$A26)+SUMIFS('2217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BOEE'!S$7:S$559,'9397 BOEE'!$B$7:$B$559,$B26,'9397 BOEE'!$A$7:$A$559,$A26)+SUMIFS('2217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BOEE'!U$7:U$559,'9397 BOEE'!$B$7:$B$559,$B26,'9397 BOEE'!$A$7:$A$559,$A26)+SUMIFS('2217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BOEE'!D$7:D$559,'9397 BOEE'!$B$7:$B$559,$B27,'9397 BOEE'!$A$7:$A$559,$A27)+SUMIFS('2217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BOEE'!E$7:E$559,'9397 BOEE'!$B$7:$B$559,$B27,'9397 BOEE'!$A$7:$A$559,$A27)+SUMIFS('2217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BOEE'!F$7:F$559,'9397 BOEE'!$B$7:$B$559,$B27,'9397 BOEE'!$A$7:$A$559,$A27)+SUMIFS('2217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BOEE'!G$7:G$559,'9397 BOEE'!$B$7:$B$559,$B27,'9397 BOEE'!$A$7:$A$559,$A27)+SUMIFS('2217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BOEE'!H$7:H$559,'9397 BOEE'!$B$7:$B$559,$B27,'9397 BOEE'!$A$7:$A$559,$A27)+SUMIFS('2217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BOEE'!I$7:I$559,'9397 BOEE'!$B$7:$B$559,$B27,'9397 BOEE'!$A$7:$A$559,$A27)+SUMIFS('2217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BOEE'!J$7:J$559,'9397 BOEE'!$B$7:$B$559,$B27,'9397 BOEE'!$A$7:$A$559,$A27)+SUMIFS('2217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BOEE'!K$7:K$559,'9397 BOEE'!$B$7:$B$559,$B27,'9397 BOEE'!$A$7:$A$559,$A27)+SUMIFS('2217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BOEE'!L$7:L$559,'9397 BOEE'!$B$7:$B$559,$B27,'9397 BOEE'!$A$7:$A$559,$A27)+SUMIFS('2217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BOEE'!M$7:M$560,'9397 BOEE'!$B$7:$B$559,$B27,'9397 BOEE'!$A$7:$A$559,$A27)+SUMIFS('2217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BOEE'!N$7:N$560,'9397 BOEE'!$B$7:$B$559,$B27,'9397 BOEE'!$A$7:$A$559,$A27)+SUMIFS('2217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BOEE'!O$7:O$560,'9397 BOEE'!$B$7:$B$559,$B27,'9397 BOEE'!$A$7:$A$559,$A27)+SUMIFS('2217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BOEE'!P$7:P$559,'9397 BOEE'!$B$7:$B$559,$B27,'9397 BOEE'!$A$7:$A$559,$A27)+SUMIFS('2217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BOEE'!Q$7:Q$559,'9397 BOEE'!$B$7:$B$559,$B27,'9397 BOEE'!$A$7:$A$559,$A27)+SUMIFS('2217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BOEE'!R$7:R$559,'9397 BOEE'!$B$7:$B$559,$B27,'9397 BOEE'!$A$7:$A$559,$A27)+SUMIFS('2217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BOEE'!S$7:S$559,'9397 BOEE'!$B$7:$B$559,$B27,'9397 BOEE'!$A$7:$A$559,$A27)+SUMIFS('2217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BOEE'!U$7:U$559,'9397 BOEE'!$B$7:$B$559,$B27,'9397 BOEE'!$A$7:$A$559,$A27)+SUMIFS('2217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BOEE'!D$7:D$559,'9397 BOEE'!$B$7:$B$559,$B28,'9397 BOEE'!$A$7:$A$559,$A28)+SUMIFS('2217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BOEE'!E$7:E$559,'9397 BOEE'!$B$7:$B$559,$B28,'9397 BOEE'!$A$7:$A$559,$A28)+SUMIFS('2217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BOEE'!F$7:F$559,'9397 BOEE'!$B$7:$B$559,$B28,'9397 BOEE'!$A$7:$A$559,$A28)+SUMIFS('2217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BOEE'!G$7:G$559,'9397 BOEE'!$B$7:$B$559,$B28,'9397 BOEE'!$A$7:$A$559,$A28)+SUMIFS('2217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BOEE'!H$7:H$559,'9397 BOEE'!$B$7:$B$559,$B28,'9397 BOEE'!$A$7:$A$559,$A28)+SUMIFS('2217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BOEE'!I$7:I$559,'9397 BOEE'!$B$7:$B$559,$B28,'9397 BOEE'!$A$7:$A$559,$A28)+SUMIFS('2217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BOEE'!J$7:J$559,'9397 BOEE'!$B$7:$B$559,$B28,'9397 BOEE'!$A$7:$A$559,$A28)+SUMIFS('2217 Teachers Certs Clearing'!J$7:J$518,'2217 Teachers Certs Clearing'!$B$7:$B$518,$B28,'2217 Teachers Certs Clearing'!$A$7:$A$518,$A28)+SUMIFS('Blank Template'!J$7:J$520,'Blank Template'!$B$7:$B$520,$B28,'Blank Template'!$A$7:$A$520,$A28)</f>
        <v>40</v>
      </c>
      <c r="K28" s="58">
        <f>SUMIFS('9397 BOEE'!K$7:K$559,'9397 BOEE'!$B$7:$B$559,$B28,'9397 BOEE'!$A$7:$A$559,$A28)+SUMIFS('2217 Teachers Certs Clearing'!K$7:K$518,'2217 Teachers Certs Clearing'!$B$7:$B$518,$B28,'2217 Teachers Certs Clearing'!$A$7:$A$518,$A28)+SUMIFS('Blank Template'!K$7:K$520,'Blank Template'!$B$7:$B$520,$B28,'Blank Template'!$A$7:$A$520,$A28)</f>
        <v>120</v>
      </c>
      <c r="L28" s="58">
        <f>SUMIFS('9397 BOEE'!L$7:L$559,'9397 BOEE'!$B$7:$B$559,$B28,'9397 BOEE'!$A$7:$A$559,$A28)+SUMIFS('2217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BOEE'!M$7:M$560,'9397 BOEE'!$B$7:$B$559,$B28,'9397 BOEE'!$A$7:$A$559,$A28)+SUMIFS('2217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BOEE'!N$7:N$560,'9397 BOEE'!$B$7:$B$559,$B28,'9397 BOEE'!$A$7:$A$559,$A28)+SUMIFS('2217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BOEE'!O$7:O$560,'9397 BOEE'!$B$7:$B$559,$B28,'9397 BOEE'!$A$7:$A$559,$A28)+SUMIFS('2217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BOEE'!P$7:P$559,'9397 BOEE'!$B$7:$B$559,$B28,'9397 BOEE'!$A$7:$A$559,$A28)+SUMIFS('2217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BOEE'!Q$7:Q$559,'9397 BOEE'!$B$7:$B$559,$B28,'9397 BOEE'!$A$7:$A$559,$A28)+SUMIFS('2217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BOEE'!R$7:R$559,'9397 BOEE'!$B$7:$B$559,$B28,'9397 BOEE'!$A$7:$A$559,$A28)+SUMIFS('2217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BOEE'!S$7:S$559,'9397 BOEE'!$B$7:$B$559,$B28,'9397 BOEE'!$A$7:$A$559,$A28)+SUMIFS('2217 Teachers Certs Clearing'!S$7:S$518,'2217 Teachers Certs Clearing'!$B$7:$B$518,$B28,'2217 Teachers Certs Clearing'!$A$7:$A$518,$A28)+SUMIFS('Blank Template'!S$7:S$520,'Blank Template'!$B$7:$B$520,$B28,'Blank Template'!$A$7:$A$520,$A28)</f>
        <v>495.25</v>
      </c>
      <c r="T28" s="58" t="e">
        <f t="shared" si="8"/>
        <v>#VALUE!</v>
      </c>
      <c r="U28" s="58">
        <f>SUMIFS('9397 BOEE'!U$7:U$559,'9397 BOEE'!$B$7:$B$559,$B28,'9397 BOEE'!$A$7:$A$559,$A28)+SUMIFS('2217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BOEE'!D$7:D$559,'9397 BOEE'!$B$7:$B$559,$B29,'9397 BOEE'!$A$7:$A$559,$A29)+SUMIFS('2217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BOEE'!E$7:E$559,'9397 BOEE'!$B$7:$B$559,$B29,'9397 BOEE'!$A$7:$A$559,$A29)+SUMIFS('2217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BOEE'!F$7:F$559,'9397 BOEE'!$B$7:$B$559,$B29,'9397 BOEE'!$A$7:$A$559,$A29)+SUMIFS('2217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BOEE'!G$7:G$559,'9397 BOEE'!$B$7:$B$559,$B29,'9397 BOEE'!$A$7:$A$559,$A29)+SUMIFS('2217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BOEE'!H$7:H$559,'9397 BOEE'!$B$7:$B$559,$B29,'9397 BOEE'!$A$7:$A$559,$A29)+SUMIFS('2217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BOEE'!I$7:I$559,'9397 BOEE'!$B$7:$B$559,$B29,'9397 BOEE'!$A$7:$A$559,$A29)+SUMIFS('2217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BOEE'!J$7:J$559,'9397 BOEE'!$B$7:$B$559,$B29,'9397 BOEE'!$A$7:$A$559,$A29)+SUMIFS('2217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BOEE'!K$7:K$559,'9397 BOEE'!$B$7:$B$559,$B29,'9397 BOEE'!$A$7:$A$559,$A29)+SUMIFS('2217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BOEE'!L$7:L$559,'9397 BOEE'!$B$7:$B$559,$B29,'9397 BOEE'!$A$7:$A$559,$A29)+SUMIFS('2217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BOEE'!M$7:M$560,'9397 BOEE'!$B$7:$B$559,$B29,'9397 BOEE'!$A$7:$A$559,$A29)+SUMIFS('2217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BOEE'!N$7:N$560,'9397 BOEE'!$B$7:$B$559,$B29,'9397 BOEE'!$A$7:$A$559,$A29)+SUMIFS('2217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BOEE'!O$7:O$560,'9397 BOEE'!$B$7:$B$559,$B29,'9397 BOEE'!$A$7:$A$559,$A29)+SUMIFS('2217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BOEE'!P$7:P$559,'9397 BOEE'!$B$7:$B$559,$B29,'9397 BOEE'!$A$7:$A$559,$A29)+SUMIFS('2217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BOEE'!Q$7:Q$559,'9397 BOEE'!$B$7:$B$559,$B29,'9397 BOEE'!$A$7:$A$559,$A29)+SUMIFS('2217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BOEE'!R$7:R$559,'9397 BOEE'!$B$7:$B$559,$B29,'9397 BOEE'!$A$7:$A$559,$A29)+SUMIFS('2217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BOEE'!S$7:S$559,'9397 BOEE'!$B$7:$B$559,$B29,'9397 BOEE'!$A$7:$A$559,$A29)+SUMIFS('2217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BOEE'!U$7:U$559,'9397 BOEE'!$B$7:$B$559,$B29,'9397 BOEE'!$A$7:$A$559,$A29)+SUMIFS('2217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BOEE'!D$7:D$559,'9397 BOEE'!$B$7:$B$559,$B30,'9397 BOEE'!$A$7:$A$559,$A30)+SUMIFS('2217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BOEE'!E$7:E$559,'9397 BOEE'!$B$7:$B$559,$B30,'9397 BOEE'!$A$7:$A$559,$A30)+SUMIFS('2217 Teachers Certs Clearing'!E$7:E$518,'2217 Teachers Certs Clearing'!$B$7:$B$518,$B30,'2217 Teachers Certs Clearing'!$A$7:$A$518,$A30)+SUMIFS('Blank Template'!E$7:E$520,'Blank Template'!$B$7:$B$520,$B30,'Blank Template'!$A$7:$A$520,$A30)</f>
        <v>261.02</v>
      </c>
      <c r="F30" s="58">
        <f>SUMIFS('9397 BOEE'!F$7:F$559,'9397 BOEE'!$B$7:$B$559,$B30,'9397 BOEE'!$A$7:$A$559,$A30)+SUMIFS('2217 Teachers Certs Clearing'!F$7:F$518,'2217 Teachers Certs Clearing'!$B$7:$B$518,$B30,'2217 Teachers Certs Clearing'!$A$7:$A$518,$A30)+SUMIFS('Blank Template'!F$7:F$520,'Blank Template'!$B$7:$B$520,$B30,'Blank Template'!$A$7:$A$520,$A30)</f>
        <v>803.22</v>
      </c>
      <c r="G30" s="58">
        <f>SUMIFS('9397 BOEE'!G$7:G$559,'9397 BOEE'!$B$7:$B$559,$B30,'9397 BOEE'!$A$7:$A$559,$A30)+SUMIFS('2217 Teachers Certs Clearing'!G$7:G$518,'2217 Teachers Certs Clearing'!$B$7:$B$518,$B30,'2217 Teachers Certs Clearing'!$A$7:$A$518,$A30)+SUMIFS('Blank Template'!G$7:G$520,'Blank Template'!$B$7:$B$520,$B30,'Blank Template'!$A$7:$A$520,$A30)</f>
        <v>627.64</v>
      </c>
      <c r="H30" s="58">
        <f>SUMIFS('9397 BOEE'!H$7:H$559,'9397 BOEE'!$B$7:$B$559,$B30,'9397 BOEE'!$A$7:$A$559,$A30)+SUMIFS('2217 Teachers Certs Clearing'!H$7:H$518,'2217 Teachers Certs Clearing'!$B$7:$B$518,$B30,'2217 Teachers Certs Clearing'!$A$7:$A$518,$A30)+SUMIFS('Blank Template'!H$7:H$520,'Blank Template'!$B$7:$B$520,$B30,'Blank Template'!$A$7:$A$520,$A30)</f>
        <v>382.58</v>
      </c>
      <c r="I30" s="58">
        <f>SUMIFS('9397 BOEE'!I$7:I$559,'9397 BOEE'!$B$7:$B$559,$B30,'9397 BOEE'!$A$7:$A$559,$A30)+SUMIFS('2217 Teachers Certs Clearing'!I$7:I$518,'2217 Teachers Certs Clearing'!$B$7:$B$518,$B30,'2217 Teachers Certs Clearing'!$A$7:$A$518,$A30)+SUMIFS('Blank Template'!I$7:I$520,'Blank Template'!$B$7:$B$520,$B30,'Blank Template'!$A$7:$A$520,$A30)</f>
        <v>410.07</v>
      </c>
      <c r="J30" s="58">
        <f>SUMIFS('9397 BOEE'!J$7:J$559,'9397 BOEE'!$B$7:$B$559,$B30,'9397 BOEE'!$A$7:$A$559,$A30)+SUMIFS('2217 Teachers Certs Clearing'!J$7:J$518,'2217 Teachers Certs Clearing'!$B$7:$B$518,$B30,'2217 Teachers Certs Clearing'!$A$7:$A$518,$A30)+SUMIFS('Blank Template'!J$7:J$520,'Blank Template'!$B$7:$B$520,$B30,'Blank Template'!$A$7:$A$520,$A30)</f>
        <v>485</v>
      </c>
      <c r="K30" s="58">
        <f>SUMIFS('9397 BOEE'!K$7:K$559,'9397 BOEE'!$B$7:$B$559,$B30,'9397 BOEE'!$A$7:$A$559,$A30)+SUMIFS('2217 Teachers Certs Clearing'!K$7:K$518,'2217 Teachers Certs Clearing'!$B$7:$B$518,$B30,'2217 Teachers Certs Clearing'!$A$7:$A$518,$A30)+SUMIFS('Blank Template'!K$7:K$520,'Blank Template'!$B$7:$B$520,$B30,'Blank Template'!$A$7:$A$520,$A30)</f>
        <v>275.67</v>
      </c>
      <c r="L30" s="58">
        <f>SUMIFS('9397 BOEE'!L$7:L$559,'9397 BOEE'!$B$7:$B$559,$B30,'9397 BOEE'!$A$7:$A$559,$A30)+SUMIFS('2217 Teachers Certs Clearing'!L$7:L$518,'2217 Teachers Certs Clearing'!$B$7:$B$518,$B30,'2217 Teachers Certs Clearing'!$A$7:$A$518,$A30)+SUMIFS('Blank Template'!L$7:L$520,'Blank Template'!$B$7:$B$520,$B30,'Blank Template'!$A$7:$A$520,$A30)</f>
        <v>232.8</v>
      </c>
      <c r="M30" s="58" t="e">
        <f>SUMIFS('9397 BOEE'!M$7:M$560,'9397 BOEE'!$B$7:$B$559,$B30,'9397 BOEE'!$A$7:$A$559,$A30)+SUMIFS('2217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BOEE'!N$7:N$560,'9397 BOEE'!$B$7:$B$559,$B30,'9397 BOEE'!$A$7:$A$559,$A30)+SUMIFS('2217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BOEE'!O$7:O$560,'9397 BOEE'!$B$7:$B$559,$B30,'9397 BOEE'!$A$7:$A$559,$A30)+SUMIFS('2217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BOEE'!P$7:P$559,'9397 BOEE'!$B$7:$B$559,$B30,'9397 BOEE'!$A$7:$A$559,$A30)+SUMIFS('2217 Teachers Certs Clearing'!P$7:P$518,'2217 Teachers Certs Clearing'!$B$7:$B$518,$B30,'2217 Teachers Certs Clearing'!$A$7:$A$518,$A30)+SUMIFS('Blank Template'!P$7:P$520,'Blank Template'!$B$7:$B$520,$B30,'Blank Template'!$A$7:$A$520,$A30)</f>
        <v>229.29</v>
      </c>
      <c r="Q30" s="58">
        <f>SUMIFS('9397 BOEE'!Q$7:Q$559,'9397 BOEE'!$B$7:$B$559,$B30,'9397 BOEE'!$A$7:$A$559,$A30)+SUMIFS('2217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BOEE'!R$7:R$559,'9397 BOEE'!$B$7:$B$559,$B30,'9397 BOEE'!$A$7:$A$559,$A30)+SUMIFS('2217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BOEE'!S$7:S$559,'9397 BOEE'!$B$7:$B$559,$B30,'9397 BOEE'!$A$7:$A$559,$A30)+SUMIFS('2217 Teachers Certs Clearing'!S$7:S$518,'2217 Teachers Certs Clearing'!$B$7:$B$518,$B30,'2217 Teachers Certs Clearing'!$A$7:$A$518,$A30)+SUMIFS('Blank Template'!S$7:S$520,'Blank Template'!$B$7:$B$520,$B30,'Blank Template'!$A$7:$A$520,$A30)</f>
        <v>4862.4500000000007</v>
      </c>
      <c r="T30" s="58" t="e">
        <f t="shared" si="8"/>
        <v>#VALUE!</v>
      </c>
      <c r="U30" s="58">
        <f>SUMIFS('9397 BOEE'!U$7:U$559,'9397 BOEE'!$B$7:$B$559,$B30,'9397 BOEE'!$A$7:$A$559,$A30)+SUMIFS('2217 Teachers Certs Clearing'!U$7:U$518,'2217 Teachers Certs Clearing'!$B$7:$B$518,$B30,'2217 Teachers Certs Clearing'!$A$7:$A$518,$A30)+SUMIFS('Blank Template'!U$7:U$520,'Blank Template'!$B$7:$B$520,$B30,'Blank Template'!$A$7:$A$520,$A30)</f>
        <v>12500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BOEE'!D$7:D$559,'9397 BOEE'!$B$7:$B$559,$B31,'9397 BOEE'!$A$7:$A$559,$A31)+SUMIFS('2217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BOEE'!E$7:E$559,'9397 BOEE'!$B$7:$B$559,$B31,'9397 BOEE'!$A$7:$A$559,$A31)+SUMIFS('2217 Teachers Certs Clearing'!E$7:E$518,'2217 Teachers Certs Clearing'!$B$7:$B$518,$B31,'2217 Teachers Certs Clearing'!$A$7:$A$518,$A31)+SUMIFS('Blank Template'!E$7:E$520,'Blank Template'!$B$7:$B$520,$B31,'Blank Template'!$A$7:$A$520,$A31)</f>
        <v>1619.41</v>
      </c>
      <c r="F31" s="58">
        <f>SUMIFS('9397 BOEE'!F$7:F$559,'9397 BOEE'!$B$7:$B$559,$B31,'9397 BOEE'!$A$7:$A$559,$A31)+SUMIFS('2217 Teachers Certs Clearing'!F$7:F$518,'2217 Teachers Certs Clearing'!$B$7:$B$518,$B31,'2217 Teachers Certs Clearing'!$A$7:$A$518,$A31)+SUMIFS('Blank Template'!F$7:F$520,'Blank Template'!$B$7:$B$520,$B31,'Blank Template'!$A$7:$A$520,$A31)</f>
        <v>1616.28</v>
      </c>
      <c r="G31" s="58">
        <f>SUMIFS('9397 BOEE'!G$7:G$559,'9397 BOEE'!$B$7:$B$559,$B31,'9397 BOEE'!$A$7:$A$559,$A31)+SUMIFS('2217 Teachers Certs Clearing'!G$7:G$518,'2217 Teachers Certs Clearing'!$B$7:$B$518,$B31,'2217 Teachers Certs Clearing'!$A$7:$A$518,$A31)+SUMIFS('Blank Template'!G$7:G$520,'Blank Template'!$B$7:$B$520,$B31,'Blank Template'!$A$7:$A$520,$A31)</f>
        <v>894</v>
      </c>
      <c r="H31" s="58">
        <f>SUMIFS('9397 BOEE'!H$7:H$559,'9397 BOEE'!$B$7:$B$559,$B31,'9397 BOEE'!$A$7:$A$559,$A31)+SUMIFS('2217 Teachers Certs Clearing'!H$7:H$518,'2217 Teachers Certs Clearing'!$B$7:$B$518,$B31,'2217 Teachers Certs Clearing'!$A$7:$A$518,$A31)+SUMIFS('Blank Template'!H$7:H$520,'Blank Template'!$B$7:$B$520,$B31,'Blank Template'!$A$7:$A$520,$A31)</f>
        <v>1641.78</v>
      </c>
      <c r="I31" s="58">
        <f>SUMIFS('9397 BOEE'!I$7:I$559,'9397 BOEE'!$B$7:$B$559,$B31,'9397 BOEE'!$A$7:$A$559,$A31)+SUMIFS('2217 Teachers Certs Clearing'!I$7:I$518,'2217 Teachers Certs Clearing'!$B$7:$B$518,$B31,'2217 Teachers Certs Clearing'!$A$7:$A$518,$A31)+SUMIFS('Blank Template'!I$7:I$520,'Blank Template'!$B$7:$B$520,$B31,'Blank Template'!$A$7:$A$520,$A31)</f>
        <v>1384.34</v>
      </c>
      <c r="J31" s="58">
        <f>SUMIFS('9397 BOEE'!J$7:J$559,'9397 BOEE'!$B$7:$B$559,$B31,'9397 BOEE'!$A$7:$A$559,$A31)+SUMIFS('2217 Teachers Certs Clearing'!J$7:J$518,'2217 Teachers Certs Clearing'!$B$7:$B$518,$B31,'2217 Teachers Certs Clearing'!$A$7:$A$518,$A31)+SUMIFS('Blank Template'!J$7:J$520,'Blank Template'!$B$7:$B$520,$B31,'Blank Template'!$A$7:$A$520,$A31)</f>
        <v>1702.07</v>
      </c>
      <c r="K31" s="58">
        <f>SUMIFS('9397 BOEE'!K$7:K$559,'9397 BOEE'!$B$7:$B$559,$B31,'9397 BOEE'!$A$7:$A$559,$A31)+SUMIFS('2217 Teachers Certs Clearing'!K$7:K$518,'2217 Teachers Certs Clearing'!$B$7:$B$518,$B31,'2217 Teachers Certs Clearing'!$A$7:$A$518,$A31)+SUMIFS('Blank Template'!K$7:K$520,'Blank Template'!$B$7:$B$520,$B31,'Blank Template'!$A$7:$A$520,$A31)</f>
        <v>894</v>
      </c>
      <c r="L31" s="58">
        <f>SUMIFS('9397 BOEE'!L$7:L$559,'9397 BOEE'!$B$7:$B$559,$B31,'9397 BOEE'!$A$7:$A$559,$A31)+SUMIFS('2217 Teachers Certs Clearing'!L$7:L$518,'2217 Teachers Certs Clearing'!$B$7:$B$518,$B31,'2217 Teachers Certs Clearing'!$A$7:$A$518,$A31)+SUMIFS('Blank Template'!L$7:L$520,'Blank Template'!$B$7:$B$520,$B31,'Blank Template'!$A$7:$A$520,$A31)</f>
        <v>2645.48</v>
      </c>
      <c r="M31" s="58" t="e">
        <f>SUMIFS('9397 BOEE'!M$7:M$560,'9397 BOEE'!$B$7:$B$559,$B31,'9397 BOEE'!$A$7:$A$559,$A31)+SUMIFS('2217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BOEE'!N$7:N$560,'9397 BOEE'!$B$7:$B$559,$B31,'9397 BOEE'!$A$7:$A$559,$A31)+SUMIFS('2217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BOEE'!O$7:O$560,'9397 BOEE'!$B$7:$B$559,$B31,'9397 BOEE'!$A$7:$A$559,$A31)+SUMIFS('2217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BOEE'!P$7:P$559,'9397 BOEE'!$B$7:$B$559,$B31,'9397 BOEE'!$A$7:$A$559,$A31)+SUMIFS('2217 Teachers Certs Clearing'!P$7:P$518,'2217 Teachers Certs Clearing'!$B$7:$B$518,$B31,'2217 Teachers Certs Clearing'!$A$7:$A$518,$A31)+SUMIFS('Blank Template'!P$7:P$520,'Blank Template'!$B$7:$B$520,$B31,'Blank Template'!$A$7:$A$520,$A31)</f>
        <v>1503.94</v>
      </c>
      <c r="Q31" s="58">
        <f>SUMIFS('9397 BOEE'!Q$7:Q$559,'9397 BOEE'!$B$7:$B$559,$B31,'9397 BOEE'!$A$7:$A$559,$A31)+SUMIFS('2217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BOEE'!R$7:R$559,'9397 BOEE'!$B$7:$B$559,$B31,'9397 BOEE'!$A$7:$A$559,$A31)+SUMIFS('2217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BOEE'!S$7:S$559,'9397 BOEE'!$B$7:$B$559,$B31,'9397 BOEE'!$A$7:$A$559,$A31)+SUMIFS('2217 Teachers Certs Clearing'!S$7:S$518,'2217 Teachers Certs Clearing'!$B$7:$B$518,$B31,'2217 Teachers Certs Clearing'!$A$7:$A$518,$A31)+SUMIFS('Blank Template'!S$7:S$520,'Blank Template'!$B$7:$B$520,$B31,'Blank Template'!$A$7:$A$520,$A31)</f>
        <v>18161.18</v>
      </c>
      <c r="T31" s="58" t="e">
        <f t="shared" si="8"/>
        <v>#VALUE!</v>
      </c>
      <c r="U31" s="58">
        <f>SUMIFS('9397 BOEE'!U$7:U$559,'9397 BOEE'!$B$7:$B$559,$B31,'9397 BOEE'!$A$7:$A$559,$A31)+SUMIFS('2217 Teachers Certs Clearing'!U$7:U$518,'2217 Teachers Certs Clearing'!$B$7:$B$518,$B31,'2217 Teachers Certs Clearing'!$A$7:$A$518,$A31)+SUMIFS('Blank Template'!U$7:U$520,'Blank Template'!$B$7:$B$520,$B31,'Blank Template'!$A$7:$A$520,$A31)</f>
        <v>20000.11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BOEE'!D$7:D$559,'9397 BOEE'!$B$7:$B$559,$B32,'9397 BOEE'!$A$7:$A$559,$A32)+SUMIFS('2217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BOEE'!E$7:E$559,'9397 BOEE'!$B$7:$B$559,$B32,'9397 BOEE'!$A$7:$A$559,$A32)+SUMIFS('2217 Teachers Certs Clearing'!E$7:E$518,'2217 Teachers Certs Clearing'!$B$7:$B$518,$B32,'2217 Teachers Certs Clearing'!$A$7:$A$518,$A32)+SUMIFS('Blank Template'!E$7:E$520,'Blank Template'!$B$7:$B$520,$B32,'Blank Template'!$A$7:$A$520,$A32)</f>
        <v>5250</v>
      </c>
      <c r="F32" s="58">
        <f>SUMIFS('9397 BOEE'!F$7:F$559,'9397 BOEE'!$B$7:$B$559,$B32,'9397 BOEE'!$A$7:$A$559,$A32)+SUMIFS('2217 Teachers Certs Clearing'!F$7:F$518,'2217 Teachers Certs Clearing'!$B$7:$B$518,$B32,'2217 Teachers Certs Clearing'!$A$7:$A$518,$A32)+SUMIFS('Blank Template'!F$7:F$520,'Blank Template'!$B$7:$B$520,$B32,'Blank Template'!$A$7:$A$520,$A32)</f>
        <v>5250</v>
      </c>
      <c r="G32" s="58">
        <f>SUMIFS('9397 BOEE'!G$7:G$559,'9397 BOEE'!$B$7:$B$559,$B32,'9397 BOEE'!$A$7:$A$559,$A32)+SUMIFS('2217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BOEE'!H$7:H$559,'9397 BOEE'!$B$7:$B$559,$B32,'9397 BOEE'!$A$7:$A$559,$A32)+SUMIFS('2217 Teachers Certs Clearing'!H$7:H$518,'2217 Teachers Certs Clearing'!$B$7:$B$518,$B32,'2217 Teachers Certs Clearing'!$A$7:$A$518,$A32)+SUMIFS('Blank Template'!H$7:H$520,'Blank Template'!$B$7:$B$520,$B32,'Blank Template'!$A$7:$A$520,$A32)</f>
        <v>0</v>
      </c>
      <c r="I32" s="58">
        <f>SUMIFS('9397 BOEE'!I$7:I$559,'9397 BOEE'!$B$7:$B$559,$B32,'9397 BOEE'!$A$7:$A$559,$A32)+SUMIFS('2217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BOEE'!J$7:J$559,'9397 BOEE'!$B$7:$B$559,$B32,'9397 BOEE'!$A$7:$A$559,$A32)+SUMIFS('2217 Teachers Certs Clearing'!J$7:J$518,'2217 Teachers Certs Clearing'!$B$7:$B$518,$B32,'2217 Teachers Certs Clearing'!$A$7:$A$518,$A32)+SUMIFS('Blank Template'!J$7:J$520,'Blank Template'!$B$7:$B$520,$B32,'Blank Template'!$A$7:$A$520,$A32)</f>
        <v>10500</v>
      </c>
      <c r="K32" s="58">
        <f>SUMIFS('9397 BOEE'!K$7:K$559,'9397 BOEE'!$B$7:$B$559,$B32,'9397 BOEE'!$A$7:$A$559,$A32)+SUMIFS('2217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BOEE'!L$7:L$559,'9397 BOEE'!$B$7:$B$559,$B32,'9397 BOEE'!$A$7:$A$559,$A32)+SUMIFS('2217 Teachers Certs Clearing'!L$7:L$518,'2217 Teachers Certs Clearing'!$B$7:$B$518,$B32,'2217 Teachers Certs Clearing'!$A$7:$A$518,$A32)+SUMIFS('Blank Template'!L$7:L$520,'Blank Template'!$B$7:$B$520,$B32,'Blank Template'!$A$7:$A$520,$A32)</f>
        <v>0</v>
      </c>
      <c r="M32" s="58" t="e">
        <f>SUMIFS('9397 BOEE'!M$7:M$560,'9397 BOEE'!$B$7:$B$559,$B32,'9397 BOEE'!$A$7:$A$559,$A32)+SUMIFS('2217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BOEE'!N$7:N$560,'9397 BOEE'!$B$7:$B$559,$B32,'9397 BOEE'!$A$7:$A$559,$A32)+SUMIFS('2217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BOEE'!O$7:O$560,'9397 BOEE'!$B$7:$B$559,$B32,'9397 BOEE'!$A$7:$A$559,$A32)+SUMIFS('2217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BOEE'!P$7:P$559,'9397 BOEE'!$B$7:$B$559,$B32,'9397 BOEE'!$A$7:$A$559,$A32)+SUMIFS('2217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BOEE'!Q$7:Q$559,'9397 BOEE'!$B$7:$B$559,$B32,'9397 BOEE'!$A$7:$A$559,$A32)+SUMIFS('2217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BOEE'!R$7:R$559,'9397 BOEE'!$B$7:$B$559,$B32,'9397 BOEE'!$A$7:$A$559,$A32)+SUMIFS('2217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BOEE'!S$7:S$559,'9397 BOEE'!$B$7:$B$559,$B32,'9397 BOEE'!$A$7:$A$559,$A32)+SUMIFS('2217 Teachers Certs Clearing'!S$7:S$518,'2217 Teachers Certs Clearing'!$B$7:$B$518,$B32,'2217 Teachers Certs Clearing'!$A$7:$A$518,$A32)+SUMIFS('Blank Template'!S$7:S$520,'Blank Template'!$B$7:$B$520,$B32,'Blank Template'!$A$7:$A$520,$A32)</f>
        <v>63000</v>
      </c>
      <c r="T32" s="58" t="e">
        <f t="shared" si="8"/>
        <v>#VALUE!</v>
      </c>
      <c r="U32" s="58">
        <f>SUMIFS('9397 BOEE'!U$7:U$559,'9397 BOEE'!$B$7:$B$559,$B32,'9397 BOEE'!$A$7:$A$559,$A32)+SUMIFS('2217 Teachers Certs Clearing'!U$7:U$518,'2217 Teachers Certs Clearing'!$B$7:$B$518,$B32,'2217 Teachers Certs Clearing'!$A$7:$A$518,$A32)+SUMIFS('Blank Template'!U$7:U$520,'Blank Template'!$B$7:$B$520,$B32,'Blank Template'!$A$7:$A$520,$A32)</f>
        <v>71500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BOEE'!D$7:D$559,'9397 BOEE'!$B$7:$B$559,$B33,'9397 BOEE'!$A$7:$A$559,$A33)+SUMIFS('2217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BOEE'!E$7:E$559,'9397 BOEE'!$B$7:$B$559,$B33,'9397 BOEE'!$A$7:$A$559,$A33)+SUMIFS('2217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BOEE'!F$7:F$559,'9397 BOEE'!$B$7:$B$559,$B33,'9397 BOEE'!$A$7:$A$559,$A33)+SUMIFS('2217 Teachers Certs Clearing'!F$7:F$518,'2217 Teachers Certs Clearing'!$B$7:$B$518,$B33,'2217 Teachers Certs Clearing'!$A$7:$A$518,$A33)+SUMIFS('Blank Template'!F$7:F$520,'Blank Template'!$B$7:$B$520,$B33,'Blank Template'!$A$7:$A$520,$A33)</f>
        <v>1538</v>
      </c>
      <c r="G33" s="58">
        <f>SUMIFS('9397 BOEE'!G$7:G$559,'9397 BOEE'!$B$7:$B$559,$B33,'9397 BOEE'!$A$7:$A$559,$A33)+SUMIFS('2217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BOEE'!H$7:H$559,'9397 BOEE'!$B$7:$B$559,$B33,'9397 BOEE'!$A$7:$A$559,$A33)+SUMIFS('2217 Teachers Certs Clearing'!H$7:H$518,'2217 Teachers Certs Clearing'!$B$7:$B$518,$B33,'2217 Teachers Certs Clearing'!$A$7:$A$518,$A33)+SUMIFS('Blank Template'!H$7:H$520,'Blank Template'!$B$7:$B$520,$B33,'Blank Template'!$A$7:$A$520,$A33)</f>
        <v>161.47999999999999</v>
      </c>
      <c r="I33" s="58">
        <f>SUMIFS('9397 BOEE'!I$7:I$559,'9397 BOEE'!$B$7:$B$559,$B33,'9397 BOEE'!$A$7:$A$559,$A33)+SUMIFS('2217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BOEE'!J$7:J$559,'9397 BOEE'!$B$7:$B$559,$B33,'9397 BOEE'!$A$7:$A$559,$A33)+SUMIFS('2217 Teachers Certs Clearing'!J$7:J$518,'2217 Teachers Certs Clearing'!$B$7:$B$518,$B33,'2217 Teachers Certs Clearing'!$A$7:$A$518,$A33)+SUMIFS('Blank Template'!J$7:J$520,'Blank Template'!$B$7:$B$520,$B33,'Blank Template'!$A$7:$A$520,$A33)</f>
        <v>322.95999999999998</v>
      </c>
      <c r="K33" s="58">
        <f>SUMIFS('9397 BOEE'!K$7:K$559,'9397 BOEE'!$B$7:$B$559,$B33,'9397 BOEE'!$A$7:$A$559,$A33)+SUMIFS('2217 Teachers Certs Clearing'!K$7:K$518,'2217 Teachers Certs Clearing'!$B$7:$B$518,$B33,'2217 Teachers Certs Clearing'!$A$7:$A$518,$A33)+SUMIFS('Blank Template'!K$7:K$520,'Blank Template'!$B$7:$B$520,$B33,'Blank Template'!$A$7:$A$520,$A33)</f>
        <v>161.47999999999999</v>
      </c>
      <c r="L33" s="58">
        <f>SUMIFS('9397 BOEE'!L$7:L$559,'9397 BOEE'!$B$7:$B$559,$B33,'9397 BOEE'!$A$7:$A$559,$A33)+SUMIFS('2217 Teachers Certs Clearing'!L$7:L$518,'2217 Teachers Certs Clearing'!$B$7:$B$518,$B33,'2217 Teachers Certs Clearing'!$A$7:$A$518,$A33)+SUMIFS('Blank Template'!L$7:L$520,'Blank Template'!$B$7:$B$520,$B33,'Blank Template'!$A$7:$A$520,$A33)</f>
        <v>161.47999999999999</v>
      </c>
      <c r="M33" s="58" t="e">
        <f>SUMIFS('9397 BOEE'!M$7:M$560,'9397 BOEE'!$B$7:$B$559,$B33,'9397 BOEE'!$A$7:$A$559,$A33)+SUMIFS('2217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BOEE'!N$7:N$560,'9397 BOEE'!$B$7:$B$559,$B33,'9397 BOEE'!$A$7:$A$559,$A33)+SUMIFS('2217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BOEE'!O$7:O$560,'9397 BOEE'!$B$7:$B$559,$B33,'9397 BOEE'!$A$7:$A$559,$A33)+SUMIFS('2217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BOEE'!P$7:P$559,'9397 BOEE'!$B$7:$B$559,$B33,'9397 BOEE'!$A$7:$A$559,$A33)+SUMIFS('2217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BOEE'!Q$7:Q$559,'9397 BOEE'!$B$7:$B$559,$B33,'9397 BOEE'!$A$7:$A$559,$A33)+SUMIFS('2217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BOEE'!R$7:R$559,'9397 BOEE'!$B$7:$B$559,$B33,'9397 BOEE'!$A$7:$A$559,$A33)+SUMIFS('2217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BOEE'!S$7:S$559,'9397 BOEE'!$B$7:$B$559,$B33,'9397 BOEE'!$A$7:$A$559,$A33)+SUMIFS('2217 Teachers Certs Clearing'!S$7:S$518,'2217 Teachers Certs Clearing'!$B$7:$B$518,$B33,'2217 Teachers Certs Clearing'!$A$7:$A$518,$A33)+SUMIFS('Blank Template'!S$7:S$520,'Blank Template'!$B$7:$B$520,$B33,'Blank Template'!$A$7:$A$520,$A33)</f>
        <v>2668.36</v>
      </c>
      <c r="T33" s="58" t="e">
        <f t="shared" si="8"/>
        <v>#VALUE!</v>
      </c>
      <c r="U33" s="58">
        <f>SUMIFS('9397 BOEE'!U$7:U$559,'9397 BOEE'!$B$7:$B$559,$B33,'9397 BOEE'!$A$7:$A$559,$A33)+SUMIFS('2217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BOEE'!D$7:D$559,'9397 BOEE'!$B$7:$B$559,$B34,'9397 BOEE'!$A$7:$A$559,$A34)+SUMIFS('2217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BOEE'!E$7:E$559,'9397 BOEE'!$B$7:$B$559,$B34,'9397 BOEE'!$A$7:$A$559,$A34)+SUMIFS('2217 Teachers Certs Clearing'!E$7:E$518,'2217 Teachers Certs Clearing'!$B$7:$B$518,$B34,'2217 Teachers Certs Clearing'!$A$7:$A$518,$A34)+SUMIFS('Blank Template'!E$7:E$520,'Blank Template'!$B$7:$B$520,$B34,'Blank Template'!$A$7:$A$520,$A34)</f>
        <v>0</v>
      </c>
      <c r="F34" s="58">
        <f>SUMIFS('9397 BOEE'!F$7:F$559,'9397 BOEE'!$B$7:$B$559,$B34,'9397 BOEE'!$A$7:$A$559,$A34)+SUMIFS('2217 Teachers Certs Clearing'!F$7:F$518,'2217 Teachers Certs Clearing'!$B$7:$B$518,$B34,'2217 Teachers Certs Clearing'!$A$7:$A$518,$A34)+SUMIFS('Blank Template'!F$7:F$520,'Blank Template'!$B$7:$B$520,$B34,'Blank Template'!$A$7:$A$520,$A34)</f>
        <v>945.06</v>
      </c>
      <c r="G34" s="58">
        <f>SUMIFS('9397 BOEE'!G$7:G$559,'9397 BOEE'!$B$7:$B$559,$B34,'9397 BOEE'!$A$7:$A$559,$A34)+SUMIFS('2217 Teachers Certs Clearing'!G$7:G$518,'2217 Teachers Certs Clearing'!$B$7:$B$518,$B34,'2217 Teachers Certs Clearing'!$A$7:$A$518,$A34)+SUMIFS('Blank Template'!G$7:G$520,'Blank Template'!$B$7:$B$520,$B34,'Blank Template'!$A$7:$A$520,$A34)</f>
        <v>359.52</v>
      </c>
      <c r="H34" s="58">
        <f>SUMIFS('9397 BOEE'!H$7:H$559,'9397 BOEE'!$B$7:$B$559,$B34,'9397 BOEE'!$A$7:$A$559,$A34)+SUMIFS('2217 Teachers Certs Clearing'!H$7:H$518,'2217 Teachers Certs Clearing'!$B$7:$B$518,$B34,'2217 Teachers Certs Clearing'!$A$7:$A$518,$A34)+SUMIFS('Blank Template'!H$7:H$520,'Blank Template'!$B$7:$B$520,$B34,'Blank Template'!$A$7:$A$520,$A34)</f>
        <v>359.52</v>
      </c>
      <c r="I34" s="58">
        <f>SUMIFS('9397 BOEE'!I$7:I$559,'9397 BOEE'!$B$7:$B$559,$B34,'9397 BOEE'!$A$7:$A$559,$A34)+SUMIFS('2217 Teachers Certs Clearing'!I$7:I$518,'2217 Teachers Certs Clearing'!$B$7:$B$518,$B34,'2217 Teachers Certs Clearing'!$A$7:$A$518,$A34)+SUMIFS('Blank Template'!I$7:I$520,'Blank Template'!$B$7:$B$520,$B34,'Blank Template'!$A$7:$A$520,$A34)</f>
        <v>57.6</v>
      </c>
      <c r="J34" s="58">
        <f>SUMIFS('9397 BOEE'!J$7:J$559,'9397 BOEE'!$B$7:$B$559,$B34,'9397 BOEE'!$A$7:$A$559,$A34)+SUMIFS('2217 Teachers Certs Clearing'!J$7:J$518,'2217 Teachers Certs Clearing'!$B$7:$B$518,$B34,'2217 Teachers Certs Clearing'!$A$7:$A$518,$A34)+SUMIFS('Blank Template'!J$7:J$520,'Blank Template'!$B$7:$B$520,$B34,'Blank Template'!$A$7:$A$520,$A34)</f>
        <v>835.36</v>
      </c>
      <c r="K34" s="58">
        <f>SUMIFS('9397 BOEE'!K$7:K$559,'9397 BOEE'!$B$7:$B$559,$B34,'9397 BOEE'!$A$7:$A$559,$A34)+SUMIFS('2217 Teachers Certs Clearing'!K$7:K$518,'2217 Teachers Certs Clearing'!$B$7:$B$518,$B34,'2217 Teachers Certs Clearing'!$A$7:$A$518,$A34)+SUMIFS('Blank Template'!K$7:K$520,'Blank Template'!$B$7:$B$520,$B34,'Blank Template'!$A$7:$A$520,$A34)</f>
        <v>639.87</v>
      </c>
      <c r="L34" s="58">
        <f>SUMIFS('9397 BOEE'!L$7:L$559,'9397 BOEE'!$B$7:$B$559,$B34,'9397 BOEE'!$A$7:$A$559,$A34)+SUMIFS('2217 Teachers Certs Clearing'!L$7:L$518,'2217 Teachers Certs Clearing'!$B$7:$B$518,$B34,'2217 Teachers Certs Clearing'!$A$7:$A$518,$A34)+SUMIFS('Blank Template'!L$7:L$520,'Blank Template'!$B$7:$B$520,$B34,'Blank Template'!$A$7:$A$520,$A34)</f>
        <v>10</v>
      </c>
      <c r="M34" s="58" t="e">
        <f>SUMIFS('9397 BOEE'!M$7:M$560,'9397 BOEE'!$B$7:$B$559,$B34,'9397 BOEE'!$A$7:$A$559,$A34)+SUMIFS('2217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BOEE'!N$7:N$560,'9397 BOEE'!$B$7:$B$559,$B34,'9397 BOEE'!$A$7:$A$559,$A34)+SUMIFS('2217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BOEE'!O$7:O$560,'9397 BOEE'!$B$7:$B$559,$B34,'9397 BOEE'!$A$7:$A$559,$A34)+SUMIFS('2217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BOEE'!P$7:P$559,'9397 BOEE'!$B$7:$B$559,$B34,'9397 BOEE'!$A$7:$A$559,$A34)+SUMIFS('2217 Teachers Certs Clearing'!P$7:P$518,'2217 Teachers Certs Clearing'!$B$7:$B$518,$B34,'2217 Teachers Certs Clearing'!$A$7:$A$518,$A34)+SUMIFS('Blank Template'!P$7:P$520,'Blank Template'!$B$7:$B$520,$B34,'Blank Template'!$A$7:$A$520,$A34)</f>
        <v>239.92</v>
      </c>
      <c r="Q34" s="58">
        <f>SUMIFS('9397 BOEE'!Q$7:Q$559,'9397 BOEE'!$B$7:$B$559,$B34,'9397 BOEE'!$A$7:$A$559,$A34)+SUMIFS('2217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BOEE'!R$7:R$559,'9397 BOEE'!$B$7:$B$559,$B34,'9397 BOEE'!$A$7:$A$559,$A34)+SUMIFS('2217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BOEE'!S$7:S$559,'9397 BOEE'!$B$7:$B$559,$B34,'9397 BOEE'!$A$7:$A$559,$A34)+SUMIFS('2217 Teachers Certs Clearing'!S$7:S$518,'2217 Teachers Certs Clearing'!$B$7:$B$518,$B34,'2217 Teachers Certs Clearing'!$A$7:$A$518,$A34)+SUMIFS('Blank Template'!S$7:S$520,'Blank Template'!$B$7:$B$520,$B34,'Blank Template'!$A$7:$A$520,$A34)</f>
        <v>4930.8500000000004</v>
      </c>
      <c r="T34" s="58" t="e">
        <f t="shared" si="8"/>
        <v>#VALUE!</v>
      </c>
      <c r="U34" s="58">
        <f>SUMIFS('9397 BOEE'!U$7:U$559,'9397 BOEE'!$B$7:$B$559,$B34,'9397 BOEE'!$A$7:$A$559,$A34)+SUMIFS('2217 Teachers Certs Clearing'!U$7:U$518,'2217 Teachers Certs Clearing'!$B$7:$B$518,$B34,'2217 Teachers Certs Clearing'!$A$7:$A$518,$A34)+SUMIFS('Blank Template'!U$7:U$520,'Blank Template'!$B$7:$B$520,$B34,'Blank Template'!$A$7:$A$520,$A34)</f>
        <v>6000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BOEE'!D$7:D$559,'9397 BOEE'!$B$7:$B$559,$B35,'9397 BOEE'!$A$7:$A$559,$A35)+SUMIFS('2217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BOEE'!E$7:E$559,'9397 BOEE'!$B$7:$B$559,$B35,'9397 BOEE'!$A$7:$A$559,$A35)+SUMIFS('2217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BOEE'!F$7:F$559,'9397 BOEE'!$B$7:$B$559,$B35,'9397 BOEE'!$A$7:$A$559,$A35)+SUMIFS('2217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BOEE'!G$7:G$559,'9397 BOEE'!$B$7:$B$559,$B35,'9397 BOEE'!$A$7:$A$559,$A35)+SUMIFS('2217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BOEE'!H$7:H$559,'9397 BOEE'!$B$7:$B$559,$B35,'9397 BOEE'!$A$7:$A$559,$A35)+SUMIFS('2217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BOEE'!I$7:I$559,'9397 BOEE'!$B$7:$B$559,$B35,'9397 BOEE'!$A$7:$A$559,$A35)+SUMIFS('2217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BOEE'!J$7:J$559,'9397 BOEE'!$B$7:$B$559,$B35,'9397 BOEE'!$A$7:$A$559,$A35)+SUMIFS('2217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BOEE'!K$7:K$559,'9397 BOEE'!$B$7:$B$559,$B35,'9397 BOEE'!$A$7:$A$559,$A35)+SUMIFS('2217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BOEE'!L$7:L$559,'9397 BOEE'!$B$7:$B$559,$B35,'9397 BOEE'!$A$7:$A$559,$A35)+SUMIFS('2217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BOEE'!M$7:M$560,'9397 BOEE'!$B$7:$B$559,$B35,'9397 BOEE'!$A$7:$A$559,$A35)+SUMIFS('2217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BOEE'!N$7:N$560,'9397 BOEE'!$B$7:$B$559,$B35,'9397 BOEE'!$A$7:$A$559,$A35)+SUMIFS('2217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BOEE'!O$7:O$560,'9397 BOEE'!$B$7:$B$559,$B35,'9397 BOEE'!$A$7:$A$559,$A35)+SUMIFS('2217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BOEE'!P$7:P$559,'9397 BOEE'!$B$7:$B$559,$B35,'9397 BOEE'!$A$7:$A$559,$A35)+SUMIFS('2217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BOEE'!Q$7:Q$559,'9397 BOEE'!$B$7:$B$559,$B35,'9397 BOEE'!$A$7:$A$559,$A35)+SUMIFS('2217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BOEE'!R$7:R$559,'9397 BOEE'!$B$7:$B$559,$B35,'9397 BOEE'!$A$7:$A$559,$A35)+SUMIFS('2217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BOEE'!S$7:S$559,'9397 BOEE'!$B$7:$B$559,$B35,'9397 BOEE'!$A$7:$A$559,$A35)+SUMIFS('2217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BOEE'!U$7:U$559,'9397 BOEE'!$B$7:$B$559,$B35,'9397 BOEE'!$A$7:$A$559,$A35)+SUMIFS('2217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BOEE'!D$7:D$559,'9397 BOEE'!$B$7:$B$559,$B36,'9397 BOEE'!$A$7:$A$559,$A36)+SUMIFS('2217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BOEE'!E$7:E$559,'9397 BOEE'!$B$7:$B$559,$B36,'9397 BOEE'!$A$7:$A$559,$A36)+SUMIFS('2217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BOEE'!F$7:F$559,'9397 BOEE'!$B$7:$B$559,$B36,'9397 BOEE'!$A$7:$A$559,$A36)+SUMIFS('2217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BOEE'!G$7:G$559,'9397 BOEE'!$B$7:$B$559,$B36,'9397 BOEE'!$A$7:$A$559,$A36)+SUMIFS('2217 Teachers Certs Clearing'!G$7:G$518,'2217 Teachers Certs Clearing'!$B$7:$B$518,$B36,'2217 Teachers Certs Clearing'!$A$7:$A$518,$A36)+SUMIFS('Blank Template'!G$7:G$520,'Blank Template'!$B$7:$B$520,$B36,'Blank Template'!$A$7:$A$520,$A36)</f>
        <v>101.85</v>
      </c>
      <c r="H36" s="58">
        <f>SUMIFS('9397 BOEE'!H$7:H$559,'9397 BOEE'!$B$7:$B$559,$B36,'9397 BOEE'!$A$7:$A$559,$A36)+SUMIFS('2217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BOEE'!I$7:I$559,'9397 BOEE'!$B$7:$B$559,$B36,'9397 BOEE'!$A$7:$A$559,$A36)+SUMIFS('2217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BOEE'!J$7:J$559,'9397 BOEE'!$B$7:$B$559,$B36,'9397 BOEE'!$A$7:$A$559,$A36)+SUMIFS('2217 Teachers Certs Clearing'!J$7:J$518,'2217 Teachers Certs Clearing'!$B$7:$B$518,$B36,'2217 Teachers Certs Clearing'!$A$7:$A$518,$A36)+SUMIFS('Blank Template'!J$7:J$520,'Blank Template'!$B$7:$B$520,$B36,'Blank Template'!$A$7:$A$520,$A36)</f>
        <v>110.05</v>
      </c>
      <c r="K36" s="58">
        <f>SUMIFS('9397 BOEE'!K$7:K$559,'9397 BOEE'!$B$7:$B$559,$B36,'9397 BOEE'!$A$7:$A$559,$A36)+SUMIFS('2217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BOEE'!L$7:L$559,'9397 BOEE'!$B$7:$B$559,$B36,'9397 BOEE'!$A$7:$A$559,$A36)+SUMIFS('2217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BOEE'!M$7:M$560,'9397 BOEE'!$B$7:$B$559,$B36,'9397 BOEE'!$A$7:$A$559,$A36)+SUMIFS('2217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BOEE'!N$7:N$560,'9397 BOEE'!$B$7:$B$559,$B36,'9397 BOEE'!$A$7:$A$559,$A36)+SUMIFS('2217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BOEE'!O$7:O$560,'9397 BOEE'!$B$7:$B$559,$B36,'9397 BOEE'!$A$7:$A$559,$A36)+SUMIFS('2217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BOEE'!P$7:P$559,'9397 BOEE'!$B$7:$B$559,$B36,'9397 BOEE'!$A$7:$A$559,$A36)+SUMIFS('2217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BOEE'!Q$7:Q$559,'9397 BOEE'!$B$7:$B$559,$B36,'9397 BOEE'!$A$7:$A$559,$A36)+SUMIFS('2217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BOEE'!R$7:R$559,'9397 BOEE'!$B$7:$B$559,$B36,'9397 BOEE'!$A$7:$A$559,$A36)+SUMIFS('2217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BOEE'!S$7:S$559,'9397 BOEE'!$B$7:$B$559,$B36,'9397 BOEE'!$A$7:$A$559,$A36)+SUMIFS('2217 Teachers Certs Clearing'!S$7:S$518,'2217 Teachers Certs Clearing'!$B$7:$B$518,$B36,'2217 Teachers Certs Clearing'!$A$7:$A$518,$A36)+SUMIFS('Blank Template'!S$7:S$520,'Blank Template'!$B$7:$B$520,$B36,'Blank Template'!$A$7:$A$520,$A36)</f>
        <v>330.13</v>
      </c>
      <c r="T36" s="58" t="e">
        <f t="shared" si="8"/>
        <v>#VALUE!</v>
      </c>
      <c r="U36" s="58">
        <f>SUMIFS('9397 BOEE'!U$7:U$559,'9397 BOEE'!$B$7:$B$559,$B36,'9397 BOEE'!$A$7:$A$559,$A36)+SUMIFS('2217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BOEE'!D$7:D$559,'9397 BOEE'!$B$7:$B$559,$B37,'9397 BOEE'!$A$7:$A$559,$A37)+SUMIFS('2217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BOEE'!E$7:E$559,'9397 BOEE'!$B$7:$B$559,$B37,'9397 BOEE'!$A$7:$A$559,$A37)+SUMIFS('2217 Teachers Certs Clearing'!E$7:E$518,'2217 Teachers Certs Clearing'!$B$7:$B$518,$B37,'2217 Teachers Certs Clearing'!$A$7:$A$518,$A37)+SUMIFS('Blank Template'!E$7:E$520,'Blank Template'!$B$7:$B$520,$B37,'Blank Template'!$A$7:$A$520,$A37)</f>
        <v>1230.47</v>
      </c>
      <c r="F37" s="58">
        <f>SUMIFS('9397 BOEE'!F$7:F$559,'9397 BOEE'!$B$7:$B$559,$B37,'9397 BOEE'!$A$7:$A$559,$A37)+SUMIFS('2217 Teachers Certs Clearing'!F$7:F$518,'2217 Teachers Certs Clearing'!$B$7:$B$518,$B37,'2217 Teachers Certs Clearing'!$A$7:$A$518,$A37)+SUMIFS('Blank Template'!F$7:F$520,'Blank Template'!$B$7:$B$520,$B37,'Blank Template'!$A$7:$A$520,$A37)</f>
        <v>1906.37</v>
      </c>
      <c r="G37" s="58">
        <f>SUMIFS('9397 BOEE'!G$7:G$559,'9397 BOEE'!$B$7:$B$559,$B37,'9397 BOEE'!$A$7:$A$559,$A37)+SUMIFS('2217 Teachers Certs Clearing'!G$7:G$518,'2217 Teachers Certs Clearing'!$B$7:$B$518,$B37,'2217 Teachers Certs Clearing'!$A$7:$A$518,$A37)+SUMIFS('Blank Template'!G$7:G$520,'Blank Template'!$B$7:$B$520,$B37,'Blank Template'!$A$7:$A$520,$A37)</f>
        <v>1521.93</v>
      </c>
      <c r="H37" s="58">
        <f>SUMIFS('9397 BOEE'!H$7:H$559,'9397 BOEE'!$B$7:$B$559,$B37,'9397 BOEE'!$A$7:$A$559,$A37)+SUMIFS('2217 Teachers Certs Clearing'!H$7:H$518,'2217 Teachers Certs Clearing'!$B$7:$B$518,$B37,'2217 Teachers Certs Clearing'!$A$7:$A$518,$A37)+SUMIFS('Blank Template'!H$7:H$520,'Blank Template'!$B$7:$B$520,$B37,'Blank Template'!$A$7:$A$520,$A37)</f>
        <v>283.07</v>
      </c>
      <c r="I37" s="58">
        <f>SUMIFS('9397 BOEE'!I$7:I$559,'9397 BOEE'!$B$7:$B$559,$B37,'9397 BOEE'!$A$7:$A$559,$A37)+SUMIFS('2217 Teachers Certs Clearing'!I$7:I$518,'2217 Teachers Certs Clearing'!$B$7:$B$518,$B37,'2217 Teachers Certs Clearing'!$A$7:$A$518,$A37)+SUMIFS('Blank Template'!I$7:I$520,'Blank Template'!$B$7:$B$520,$B37,'Blank Template'!$A$7:$A$520,$A37)</f>
        <v>297.14999999999998</v>
      </c>
      <c r="J37" s="58">
        <f>SUMIFS('9397 BOEE'!J$7:J$559,'9397 BOEE'!$B$7:$B$559,$B37,'9397 BOEE'!$A$7:$A$559,$A37)+SUMIFS('2217 Teachers Certs Clearing'!J$7:J$518,'2217 Teachers Certs Clearing'!$B$7:$B$518,$B37,'2217 Teachers Certs Clearing'!$A$7:$A$518,$A37)+SUMIFS('Blank Template'!J$7:J$520,'Blank Template'!$B$7:$B$520,$B37,'Blank Template'!$A$7:$A$520,$A37)</f>
        <v>1244.82</v>
      </c>
      <c r="K37" s="58">
        <f>SUMIFS('9397 BOEE'!K$7:K$559,'9397 BOEE'!$B$7:$B$559,$B37,'9397 BOEE'!$A$7:$A$559,$A37)+SUMIFS('2217 Teachers Certs Clearing'!K$7:K$518,'2217 Teachers Certs Clearing'!$B$7:$B$518,$B37,'2217 Teachers Certs Clearing'!$A$7:$A$518,$A37)+SUMIFS('Blank Template'!K$7:K$520,'Blank Template'!$B$7:$B$520,$B37,'Blank Template'!$A$7:$A$520,$A37)</f>
        <v>286.57</v>
      </c>
      <c r="L37" s="58">
        <f>SUMIFS('9397 BOEE'!L$7:L$559,'9397 BOEE'!$B$7:$B$559,$B37,'9397 BOEE'!$A$7:$A$559,$A37)+SUMIFS('2217 Teachers Certs Clearing'!L$7:L$518,'2217 Teachers Certs Clearing'!$B$7:$B$518,$B37,'2217 Teachers Certs Clearing'!$A$7:$A$518,$A37)+SUMIFS('Blank Template'!L$7:L$520,'Blank Template'!$B$7:$B$520,$B37,'Blank Template'!$A$7:$A$520,$A37)</f>
        <v>283.07</v>
      </c>
      <c r="M37" s="58" t="e">
        <f>SUMIFS('9397 BOEE'!M$7:M$560,'9397 BOEE'!$B$7:$B$559,$B37,'9397 BOEE'!$A$7:$A$559,$A37)+SUMIFS('2217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BOEE'!N$7:N$560,'9397 BOEE'!$B$7:$B$559,$B37,'9397 BOEE'!$A$7:$A$559,$A37)+SUMIFS('2217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BOEE'!O$7:O$560,'9397 BOEE'!$B$7:$B$559,$B37,'9397 BOEE'!$A$7:$A$559,$A37)+SUMIFS('2217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BOEE'!P$7:P$559,'9397 BOEE'!$B$7:$B$559,$B37,'9397 BOEE'!$A$7:$A$559,$A37)+SUMIFS('2217 Teachers Certs Clearing'!P$7:P$518,'2217 Teachers Certs Clearing'!$B$7:$B$518,$B37,'2217 Teachers Certs Clearing'!$A$7:$A$518,$A37)+SUMIFS('Blank Template'!P$7:P$520,'Blank Template'!$B$7:$B$520,$B37,'Blank Template'!$A$7:$A$520,$A37)</f>
        <v>1235.82</v>
      </c>
      <c r="Q37" s="58">
        <f>SUMIFS('9397 BOEE'!Q$7:Q$559,'9397 BOEE'!$B$7:$B$559,$B37,'9397 BOEE'!$A$7:$A$559,$A37)+SUMIFS('2217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BOEE'!R$7:R$559,'9397 BOEE'!$B$7:$B$559,$B37,'9397 BOEE'!$A$7:$A$559,$A37)+SUMIFS('2217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BOEE'!S$7:S$559,'9397 BOEE'!$B$7:$B$559,$B37,'9397 BOEE'!$A$7:$A$559,$A37)+SUMIFS('2217 Teachers Certs Clearing'!S$7:S$518,'2217 Teachers Certs Clearing'!$B$7:$B$518,$B37,'2217 Teachers Certs Clearing'!$A$7:$A$518,$A37)+SUMIFS('Blank Template'!S$7:S$520,'Blank Template'!$B$7:$B$520,$B37,'Blank Template'!$A$7:$A$520,$A37)</f>
        <v>10368.209999999997</v>
      </c>
      <c r="T37" s="58" t="e">
        <f t="shared" si="8"/>
        <v>#VALUE!</v>
      </c>
      <c r="U37" s="58">
        <f>SUMIFS('9397 BOEE'!U$7:U$559,'9397 BOEE'!$B$7:$B$559,$B37,'9397 BOEE'!$A$7:$A$559,$A37)+SUMIFS('2217 Teachers Certs Clearing'!U$7:U$518,'2217 Teachers Certs Clearing'!$B$7:$B$518,$B37,'2217 Teachers Certs Clearing'!$A$7:$A$518,$A37)+SUMIFS('Blank Template'!U$7:U$520,'Blank Template'!$B$7:$B$520,$B37,'Blank Template'!$A$7:$A$520,$A37)</f>
        <v>8000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BOEE'!D$7:D$559,'9397 BOEE'!$B$7:$B$559,$B38,'9397 BOEE'!$A$7:$A$559,$A38)+SUMIFS('2217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BOEE'!E$7:E$559,'9397 BOEE'!$B$7:$B$559,$B38,'9397 BOEE'!$A$7:$A$559,$A38)+SUMIFS('2217 Teachers Certs Clearing'!E$7:E$518,'2217 Teachers Certs Clearing'!$B$7:$B$518,$B38,'2217 Teachers Certs Clearing'!$A$7:$A$518,$A38)+SUMIFS('Blank Template'!E$7:E$520,'Blank Template'!$B$7:$B$520,$B38,'Blank Template'!$A$7:$A$520,$A38)</f>
        <v>1387.55</v>
      </c>
      <c r="F38" s="58">
        <f>SUMIFS('9397 BOEE'!F$7:F$559,'9397 BOEE'!$B$7:$B$559,$B38,'9397 BOEE'!$A$7:$A$559,$A38)+SUMIFS('2217 Teachers Certs Clearing'!F$7:F$518,'2217 Teachers Certs Clearing'!$B$7:$B$518,$B38,'2217 Teachers Certs Clearing'!$A$7:$A$518,$A38)+SUMIFS('Blank Template'!F$7:F$520,'Blank Template'!$B$7:$B$520,$B38,'Blank Template'!$A$7:$A$520,$A38)</f>
        <v>186489.01</v>
      </c>
      <c r="G38" s="58">
        <f>SUMIFS('9397 BOEE'!G$7:G$559,'9397 BOEE'!$B$7:$B$559,$B38,'9397 BOEE'!$A$7:$A$559,$A38)+SUMIFS('2217 Teachers Certs Clearing'!G$7:G$518,'2217 Teachers Certs Clearing'!$B$7:$B$518,$B38,'2217 Teachers Certs Clearing'!$A$7:$A$518,$A38)+SUMIFS('Blank Template'!G$7:G$520,'Blank Template'!$B$7:$B$520,$B38,'Blank Template'!$A$7:$A$520,$A38)</f>
        <v>2379.5700000000002</v>
      </c>
      <c r="H38" s="58">
        <f>SUMIFS('9397 BOEE'!H$7:H$559,'9397 BOEE'!$B$7:$B$559,$B38,'9397 BOEE'!$A$7:$A$559,$A38)+SUMIFS('2217 Teachers Certs Clearing'!H$7:H$518,'2217 Teachers Certs Clearing'!$B$7:$B$518,$B38,'2217 Teachers Certs Clearing'!$A$7:$A$518,$A38)+SUMIFS('Blank Template'!H$7:H$520,'Blank Template'!$B$7:$B$520,$B38,'Blank Template'!$A$7:$A$520,$A38)</f>
        <v>2032.46</v>
      </c>
      <c r="I38" s="58">
        <f>SUMIFS('9397 BOEE'!I$7:I$559,'9397 BOEE'!$B$7:$B$559,$B38,'9397 BOEE'!$A$7:$A$559,$A38)+SUMIFS('2217 Teachers Certs Clearing'!I$7:I$518,'2217 Teachers Certs Clearing'!$B$7:$B$518,$B38,'2217 Teachers Certs Clearing'!$A$7:$A$518,$A38)+SUMIFS('Blank Template'!I$7:I$520,'Blank Template'!$B$7:$B$520,$B38,'Blank Template'!$A$7:$A$520,$A38)</f>
        <v>1966.04</v>
      </c>
      <c r="J38" s="58">
        <f>SUMIFS('9397 BOEE'!J$7:J$559,'9397 BOEE'!$B$7:$B$559,$B38,'9397 BOEE'!$A$7:$A$559,$A38)+SUMIFS('2217 Teachers Certs Clearing'!J$7:J$518,'2217 Teachers Certs Clearing'!$B$7:$B$518,$B38,'2217 Teachers Certs Clearing'!$A$7:$A$518,$A38)+SUMIFS('Blank Template'!J$7:J$520,'Blank Template'!$B$7:$B$520,$B38,'Blank Template'!$A$7:$A$520,$A38)</f>
        <v>1876.78</v>
      </c>
      <c r="K38" s="58">
        <f>SUMIFS('9397 BOEE'!K$7:K$559,'9397 BOEE'!$B$7:$B$559,$B38,'9397 BOEE'!$A$7:$A$559,$A38)+SUMIFS('2217 Teachers Certs Clearing'!K$7:K$518,'2217 Teachers Certs Clearing'!$B$7:$B$518,$B38,'2217 Teachers Certs Clearing'!$A$7:$A$518,$A38)+SUMIFS('Blank Template'!K$7:K$520,'Blank Template'!$B$7:$B$520,$B38,'Blank Template'!$A$7:$A$520,$A38)</f>
        <v>2072.54</v>
      </c>
      <c r="L38" s="58">
        <f>SUMIFS('9397 BOEE'!L$7:L$559,'9397 BOEE'!$B$7:$B$559,$B38,'9397 BOEE'!$A$7:$A$559,$A38)+SUMIFS('2217 Teachers Certs Clearing'!L$7:L$518,'2217 Teachers Certs Clearing'!$B$7:$B$518,$B38,'2217 Teachers Certs Clearing'!$A$7:$A$518,$A38)+SUMIFS('Blank Template'!L$7:L$520,'Blank Template'!$B$7:$B$520,$B38,'Blank Template'!$A$7:$A$520,$A38)</f>
        <v>2177.58</v>
      </c>
      <c r="M38" s="58" t="e">
        <f>SUMIFS('9397 BOEE'!M$7:M$560,'9397 BOEE'!$B$7:$B$559,$B38,'9397 BOEE'!$A$7:$A$559,$A38)+SUMIFS('2217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BOEE'!N$7:N$560,'9397 BOEE'!$B$7:$B$559,$B38,'9397 BOEE'!$A$7:$A$559,$A38)+SUMIFS('2217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BOEE'!O$7:O$560,'9397 BOEE'!$B$7:$B$559,$B38,'9397 BOEE'!$A$7:$A$559,$A38)+SUMIFS('2217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BOEE'!P$7:P$559,'9397 BOEE'!$B$7:$B$559,$B38,'9397 BOEE'!$A$7:$A$559,$A38)+SUMIFS('2217 Teachers Certs Clearing'!P$7:P$518,'2217 Teachers Certs Clearing'!$B$7:$B$518,$B38,'2217 Teachers Certs Clearing'!$A$7:$A$518,$A38)+SUMIFS('Blank Template'!P$7:P$520,'Blank Template'!$B$7:$B$520,$B38,'Blank Template'!$A$7:$A$520,$A38)</f>
        <v>3128.43</v>
      </c>
      <c r="Q38" s="58">
        <f>SUMIFS('9397 BOEE'!Q$7:Q$559,'9397 BOEE'!$B$7:$B$559,$B38,'9397 BOEE'!$A$7:$A$559,$A38)+SUMIFS('2217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BOEE'!R$7:R$559,'9397 BOEE'!$B$7:$B$559,$B38,'9397 BOEE'!$A$7:$A$559,$A38)+SUMIFS('2217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BOEE'!S$7:S$559,'9397 BOEE'!$B$7:$B$559,$B38,'9397 BOEE'!$A$7:$A$559,$A38)+SUMIFS('2217 Teachers Certs Clearing'!S$7:S$518,'2217 Teachers Certs Clearing'!$B$7:$B$518,$B38,'2217 Teachers Certs Clearing'!$A$7:$A$518,$A38)+SUMIFS('Blank Template'!S$7:S$520,'Blank Template'!$B$7:$B$520,$B38,'Blank Template'!$A$7:$A$520,$A38)</f>
        <v>209561.43</v>
      </c>
      <c r="T38" s="58" t="e">
        <f t="shared" si="8"/>
        <v>#VALUE!</v>
      </c>
      <c r="U38" s="58">
        <f>SUMIFS('9397 BOEE'!U$7:U$559,'9397 BOEE'!$B$7:$B$559,$B38,'9397 BOEE'!$A$7:$A$559,$A38)+SUMIFS('2217 Teachers Certs Clearing'!U$7:U$518,'2217 Teachers Certs Clearing'!$B$7:$B$518,$B38,'2217 Teachers Certs Clearing'!$A$7:$A$518,$A38)+SUMIFS('Blank Template'!U$7:U$520,'Blank Template'!$B$7:$B$520,$B38,'Blank Template'!$A$7:$A$520,$A38)</f>
        <v>210000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BOEE'!D$7:D$559,'9397 BOEE'!$B$7:$B$559,$B39,'9397 BOEE'!$A$7:$A$559,$A39)+SUMIFS('2217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BOEE'!E$7:E$559,'9397 BOEE'!$B$7:$B$559,$B39,'9397 BOEE'!$A$7:$A$559,$A39)+SUMIFS('2217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BOEE'!F$7:F$559,'9397 BOEE'!$B$7:$B$559,$B39,'9397 BOEE'!$A$7:$A$559,$A39)+SUMIFS('2217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BOEE'!G$7:G$559,'9397 BOEE'!$B$7:$B$559,$B39,'9397 BOEE'!$A$7:$A$559,$A39)+SUMIFS('2217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BOEE'!H$7:H$559,'9397 BOEE'!$B$7:$B$559,$B39,'9397 BOEE'!$A$7:$A$559,$A39)+SUMIFS('2217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BOEE'!I$7:I$559,'9397 BOEE'!$B$7:$B$559,$B39,'9397 BOEE'!$A$7:$A$559,$A39)+SUMIFS('2217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BOEE'!J$7:J$559,'9397 BOEE'!$B$7:$B$559,$B39,'9397 BOEE'!$A$7:$A$559,$A39)+SUMIFS('2217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BOEE'!K$7:K$559,'9397 BOEE'!$B$7:$B$559,$B39,'9397 BOEE'!$A$7:$A$559,$A39)+SUMIFS('2217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BOEE'!L$7:L$559,'9397 BOEE'!$B$7:$B$559,$B39,'9397 BOEE'!$A$7:$A$559,$A39)+SUMIFS('2217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BOEE'!M$7:M$560,'9397 BOEE'!$B$7:$B$559,$B39,'9397 BOEE'!$A$7:$A$559,$A39)+SUMIFS('2217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BOEE'!N$7:N$560,'9397 BOEE'!$B$7:$B$559,$B39,'9397 BOEE'!$A$7:$A$559,$A39)+SUMIFS('2217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BOEE'!O$7:O$560,'9397 BOEE'!$B$7:$B$559,$B39,'9397 BOEE'!$A$7:$A$559,$A39)+SUMIFS('2217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BOEE'!P$7:P$559,'9397 BOEE'!$B$7:$B$559,$B39,'9397 BOEE'!$A$7:$A$559,$A39)+SUMIFS('2217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BOEE'!Q$7:Q$559,'9397 BOEE'!$B$7:$B$559,$B39,'9397 BOEE'!$A$7:$A$559,$A39)+SUMIFS('2217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BOEE'!R$7:R$559,'9397 BOEE'!$B$7:$B$559,$B39,'9397 BOEE'!$A$7:$A$559,$A39)+SUMIFS('2217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BOEE'!S$7:S$559,'9397 BOEE'!$B$7:$B$559,$B39,'9397 BOEE'!$A$7:$A$559,$A39)+SUMIFS('2217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BOEE'!U$7:U$559,'9397 BOEE'!$B$7:$B$559,$B39,'9397 BOEE'!$A$7:$A$559,$A39)+SUMIFS('2217 Teachers Certs Clearing'!U$7:U$518,'2217 Teachers Certs Clearing'!$B$7:$B$518,$B39,'2217 Teachers Certs Clearing'!$A$7:$A$518,$A39)+SUMIFS('Blank Template'!U$7:U$520,'Blank Template'!$B$7:$B$520,$B39,'Blank Template'!$A$7:$A$520,$A39)</f>
        <v>25000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BOEE'!D$7:D$559,'9397 BOEE'!$B$7:$B$559,$B40,'9397 BOEE'!$A$7:$A$559,$A40)+SUMIFS('2217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BOEE'!E$7:E$559,'9397 BOEE'!$B$7:$B$559,$B40,'9397 BOEE'!$A$7:$A$559,$A40)+SUMIFS('2217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BOEE'!F$7:F$559,'9397 BOEE'!$B$7:$B$559,$B40,'9397 BOEE'!$A$7:$A$559,$A40)+SUMIFS('2217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BOEE'!G$7:G$559,'9397 BOEE'!$B$7:$B$559,$B40,'9397 BOEE'!$A$7:$A$559,$A40)+SUMIFS('2217 Teachers Certs Clearing'!G$7:G$518,'2217 Teachers Certs Clearing'!$B$7:$B$518,$B40,'2217 Teachers Certs Clearing'!$A$7:$A$518,$A40)+SUMIFS('Blank Template'!G$7:G$520,'Blank Template'!$B$7:$B$520,$B40,'Blank Template'!$A$7:$A$520,$A40)</f>
        <v>0</v>
      </c>
      <c r="H40" s="58">
        <f>SUMIFS('9397 BOEE'!H$7:H$559,'9397 BOEE'!$B$7:$B$559,$B40,'9397 BOEE'!$A$7:$A$559,$A40)+SUMIFS('2217 Teachers Certs Clearing'!H$7:H$518,'2217 Teachers Certs Clearing'!$B$7:$B$518,$B40,'2217 Teachers Certs Clearing'!$A$7:$A$518,$A40)+SUMIFS('Blank Template'!H$7:H$520,'Blank Template'!$B$7:$B$520,$B40,'Blank Template'!$A$7:$A$520,$A40)</f>
        <v>0</v>
      </c>
      <c r="I40" s="58">
        <f>SUMIFS('9397 BOEE'!I$7:I$559,'9397 BOEE'!$B$7:$B$559,$B40,'9397 BOEE'!$A$7:$A$559,$A40)+SUMIFS('2217 Teachers Certs Clearing'!I$7:I$518,'2217 Teachers Certs Clearing'!$B$7:$B$518,$B40,'2217 Teachers Certs Clearing'!$A$7:$A$518,$A40)+SUMIFS('Blank Template'!I$7:I$520,'Blank Template'!$B$7:$B$520,$B40,'Blank Template'!$A$7:$A$520,$A40)</f>
        <v>0</v>
      </c>
      <c r="J40" s="58">
        <f>SUMIFS('9397 BOEE'!J$7:J$559,'9397 BOEE'!$B$7:$B$559,$B40,'9397 BOEE'!$A$7:$A$559,$A40)+SUMIFS('2217 Teachers Certs Clearing'!J$7:J$518,'2217 Teachers Certs Clearing'!$B$7:$B$518,$B40,'2217 Teachers Certs Clearing'!$A$7:$A$518,$A40)+SUMIFS('Blank Template'!J$7:J$520,'Blank Template'!$B$7:$B$520,$B40,'Blank Template'!$A$7:$A$520,$A40)</f>
        <v>0</v>
      </c>
      <c r="K40" s="58">
        <f>SUMIFS('9397 BOEE'!K$7:K$559,'9397 BOEE'!$B$7:$B$559,$B40,'9397 BOEE'!$A$7:$A$559,$A40)+SUMIFS('2217 Teachers Certs Clearing'!K$7:K$518,'2217 Teachers Certs Clearing'!$B$7:$B$518,$B40,'2217 Teachers Certs Clearing'!$A$7:$A$518,$A40)+SUMIFS('Blank Template'!K$7:K$520,'Blank Template'!$B$7:$B$520,$B40,'Blank Template'!$A$7:$A$520,$A40)</f>
        <v>0</v>
      </c>
      <c r="L40" s="58">
        <f>SUMIFS('9397 BOEE'!L$7:L$559,'9397 BOEE'!$B$7:$B$559,$B40,'9397 BOEE'!$A$7:$A$559,$A40)+SUMIFS('2217 Teachers Certs Clearing'!L$7:L$518,'2217 Teachers Certs Clearing'!$B$7:$B$518,$B40,'2217 Teachers Certs Clearing'!$A$7:$A$518,$A40)+SUMIFS('Blank Template'!L$7:L$520,'Blank Template'!$B$7:$B$520,$B40,'Blank Template'!$A$7:$A$520,$A40)</f>
        <v>0</v>
      </c>
      <c r="M40" s="58" t="e">
        <f>SUMIFS('9397 BOEE'!M$7:M$560,'9397 BOEE'!$B$7:$B$559,$B40,'9397 BOEE'!$A$7:$A$559,$A40)+SUMIFS('2217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BOEE'!N$7:N$560,'9397 BOEE'!$B$7:$B$559,$B40,'9397 BOEE'!$A$7:$A$559,$A40)+SUMIFS('2217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BOEE'!O$7:O$560,'9397 BOEE'!$B$7:$B$559,$B40,'9397 BOEE'!$A$7:$A$559,$A40)+SUMIFS('2217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BOEE'!P$7:P$559,'9397 BOEE'!$B$7:$B$559,$B40,'9397 BOEE'!$A$7:$A$559,$A40)+SUMIFS('2217 Teachers Certs Clearing'!P$7:P$518,'2217 Teachers Certs Clearing'!$B$7:$B$518,$B40,'2217 Teachers Certs Clearing'!$A$7:$A$518,$A40)+SUMIFS('Blank Template'!P$7:P$520,'Blank Template'!$B$7:$B$520,$B40,'Blank Template'!$A$7:$A$520,$A40)</f>
        <v>42289.5</v>
      </c>
      <c r="Q40" s="58">
        <f>SUMIFS('9397 BOEE'!Q$7:Q$559,'9397 BOEE'!$B$7:$B$559,$B40,'9397 BOEE'!$A$7:$A$559,$A40)+SUMIFS('2217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BOEE'!R$7:R$559,'9397 BOEE'!$B$7:$B$559,$B40,'9397 BOEE'!$A$7:$A$559,$A40)+SUMIFS('2217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BOEE'!S$7:S$559,'9397 BOEE'!$B$7:$B$559,$B40,'9397 BOEE'!$A$7:$A$559,$A40)+SUMIFS('2217 Teachers Certs Clearing'!S$7:S$518,'2217 Teachers Certs Clearing'!$B$7:$B$518,$B40,'2217 Teachers Certs Clearing'!$A$7:$A$518,$A40)+SUMIFS('Blank Template'!S$7:S$520,'Blank Template'!$B$7:$B$520,$B40,'Blank Template'!$A$7:$A$520,$A40)</f>
        <v>42289.5</v>
      </c>
      <c r="T40" s="58" t="e">
        <f t="shared" si="8"/>
        <v>#VALUE!</v>
      </c>
      <c r="U40" s="58">
        <f>SUMIFS('9397 BOEE'!U$7:U$559,'9397 BOEE'!$B$7:$B$559,$B40,'9397 BOEE'!$A$7:$A$559,$A40)+SUMIFS('2217 Teachers Certs Clearing'!U$7:U$518,'2217 Teachers Certs Clearing'!$B$7:$B$518,$B40,'2217 Teachers Certs Clearing'!$A$7:$A$518,$A40)+SUMIFS('Blank Template'!U$7:U$520,'Blank Template'!$B$7:$B$520,$B40,'Blank Template'!$A$7:$A$520,$A40)</f>
        <v>54000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BOEE'!D$7:D$559,'9397 BOEE'!$B$7:$B$559,$B41,'9397 BOEE'!$A$7:$A$559,$A41)+SUMIFS('2217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BOEE'!E$7:E$559,'9397 BOEE'!$B$7:$B$559,$B41,'9397 BOEE'!$A$7:$A$559,$A41)+SUMIFS('2217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BOEE'!F$7:F$559,'9397 BOEE'!$B$7:$B$559,$B41,'9397 BOEE'!$A$7:$A$559,$A41)+SUMIFS('2217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BOEE'!G$7:G$559,'9397 BOEE'!$B$7:$B$559,$B41,'9397 BOEE'!$A$7:$A$559,$A41)+SUMIFS('2217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BOEE'!H$7:H$559,'9397 BOEE'!$B$7:$B$559,$B41,'9397 BOEE'!$A$7:$A$559,$A41)+SUMIFS('2217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BOEE'!I$7:I$559,'9397 BOEE'!$B$7:$B$559,$B41,'9397 BOEE'!$A$7:$A$559,$A41)+SUMIFS('2217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BOEE'!J$7:J$559,'9397 BOEE'!$B$7:$B$559,$B41,'9397 BOEE'!$A$7:$A$559,$A41)+SUMIFS('2217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BOEE'!K$7:K$559,'9397 BOEE'!$B$7:$B$559,$B41,'9397 BOEE'!$A$7:$A$559,$A41)+SUMIFS('2217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BOEE'!L$7:L$559,'9397 BOEE'!$B$7:$B$559,$B41,'9397 BOEE'!$A$7:$A$559,$A41)+SUMIFS('2217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BOEE'!M$7:M$560,'9397 BOEE'!$B$7:$B$559,$B41,'9397 BOEE'!$A$7:$A$559,$A41)+SUMIFS('2217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BOEE'!N$7:N$560,'9397 BOEE'!$B$7:$B$559,$B41,'9397 BOEE'!$A$7:$A$559,$A41)+SUMIFS('2217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BOEE'!O$7:O$560,'9397 BOEE'!$B$7:$B$559,$B41,'9397 BOEE'!$A$7:$A$559,$A41)+SUMIFS('2217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BOEE'!P$7:P$559,'9397 BOEE'!$B$7:$B$559,$B41,'9397 BOEE'!$A$7:$A$559,$A41)+SUMIFS('2217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BOEE'!Q$7:Q$559,'9397 BOEE'!$B$7:$B$559,$B41,'9397 BOEE'!$A$7:$A$559,$A41)+SUMIFS('2217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BOEE'!R$7:R$559,'9397 BOEE'!$B$7:$B$559,$B41,'9397 BOEE'!$A$7:$A$559,$A41)+SUMIFS('2217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BOEE'!S$7:S$559,'9397 BOEE'!$B$7:$B$559,$B41,'9397 BOEE'!$A$7:$A$559,$A41)+SUMIFS('2217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BOEE'!U$7:U$559,'9397 BOEE'!$B$7:$B$559,$B41,'9397 BOEE'!$A$7:$A$559,$A41)+SUMIFS('2217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BOEE'!D$7:D$559,'9397 BOEE'!$B$7:$B$559,$B42,'9397 BOEE'!$A$7:$A$559,$A42)+SUMIFS('2217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BOEE'!E$7:E$559,'9397 BOEE'!$B$7:$B$559,$B42,'9397 BOEE'!$A$7:$A$559,$A42)+SUMIFS('2217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BOEE'!F$7:F$559,'9397 BOEE'!$B$7:$B$559,$B42,'9397 BOEE'!$A$7:$A$559,$A42)+SUMIFS('2217 Teachers Certs Clearing'!F$7:F$518,'2217 Teachers Certs Clearing'!$B$7:$B$518,$B42,'2217 Teachers Certs Clearing'!$A$7:$A$518,$A42)+SUMIFS('Blank Template'!F$7:F$520,'Blank Template'!$B$7:$B$520,$B42,'Blank Template'!$A$7:$A$520,$A42)</f>
        <v>0</v>
      </c>
      <c r="G42" s="58">
        <f>SUMIFS('9397 BOEE'!G$7:G$559,'9397 BOEE'!$B$7:$B$559,$B42,'9397 BOEE'!$A$7:$A$559,$A42)+SUMIFS('2217 Teachers Certs Clearing'!G$7:G$518,'2217 Teachers Certs Clearing'!$B$7:$B$518,$B42,'2217 Teachers Certs Clearing'!$A$7:$A$518,$A42)+SUMIFS('Blank Template'!G$7:G$520,'Blank Template'!$B$7:$B$520,$B42,'Blank Template'!$A$7:$A$520,$A42)</f>
        <v>11519</v>
      </c>
      <c r="H42" s="58">
        <f>SUMIFS('9397 BOEE'!H$7:H$559,'9397 BOEE'!$B$7:$B$559,$B42,'9397 BOEE'!$A$7:$A$559,$A42)+SUMIFS('2217 Teachers Certs Clearing'!H$7:H$518,'2217 Teachers Certs Clearing'!$B$7:$B$518,$B42,'2217 Teachers Certs Clearing'!$A$7:$A$518,$A42)+SUMIFS('Blank Template'!H$7:H$520,'Blank Template'!$B$7:$B$520,$B42,'Blank Template'!$A$7:$A$520,$A42)</f>
        <v>26303.51</v>
      </c>
      <c r="I42" s="58">
        <f>SUMIFS('9397 BOEE'!I$7:I$559,'9397 BOEE'!$B$7:$B$559,$B42,'9397 BOEE'!$A$7:$A$559,$A42)+SUMIFS('2217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BOEE'!J$7:J$559,'9397 BOEE'!$B$7:$B$559,$B42,'9397 BOEE'!$A$7:$A$559,$A42)+SUMIFS('2217 Teachers Certs Clearing'!J$7:J$518,'2217 Teachers Certs Clearing'!$B$7:$B$518,$B42,'2217 Teachers Certs Clearing'!$A$7:$A$518,$A42)+SUMIFS('Blank Template'!J$7:J$520,'Blank Template'!$B$7:$B$520,$B42,'Blank Template'!$A$7:$A$520,$A42)</f>
        <v>19340</v>
      </c>
      <c r="K42" s="58">
        <f>SUMIFS('9397 BOEE'!K$7:K$559,'9397 BOEE'!$B$7:$B$559,$B42,'9397 BOEE'!$A$7:$A$559,$A42)+SUMIFS('2217 Teachers Certs Clearing'!K$7:K$518,'2217 Teachers Certs Clearing'!$B$7:$B$518,$B42,'2217 Teachers Certs Clearing'!$A$7:$A$518,$A42)+SUMIFS('Blank Template'!K$7:K$520,'Blank Template'!$B$7:$B$520,$B42,'Blank Template'!$A$7:$A$520,$A42)</f>
        <v>30922.57</v>
      </c>
      <c r="L42" s="58">
        <f>SUMIFS('9397 BOEE'!L$7:L$559,'9397 BOEE'!$B$7:$B$559,$B42,'9397 BOEE'!$A$7:$A$559,$A42)+SUMIFS('2217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BOEE'!M$7:M$560,'9397 BOEE'!$B$7:$B$559,$B42,'9397 BOEE'!$A$7:$A$559,$A42)+SUMIFS('2217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BOEE'!N$7:N$560,'9397 BOEE'!$B$7:$B$559,$B42,'9397 BOEE'!$A$7:$A$559,$A42)+SUMIFS('2217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BOEE'!O$7:O$560,'9397 BOEE'!$B$7:$B$559,$B42,'9397 BOEE'!$A$7:$A$559,$A42)+SUMIFS('2217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BOEE'!P$7:P$559,'9397 BOEE'!$B$7:$B$559,$B42,'9397 BOEE'!$A$7:$A$559,$A42)+SUMIFS('2217 Teachers Certs Clearing'!P$7:P$518,'2217 Teachers Certs Clearing'!$B$7:$B$518,$B42,'2217 Teachers Certs Clearing'!$A$7:$A$518,$A42)+SUMIFS('Blank Template'!P$7:P$520,'Blank Template'!$B$7:$B$520,$B42,'Blank Template'!$A$7:$A$520,$A42)</f>
        <v>94566.71</v>
      </c>
      <c r="Q42" s="58">
        <f>SUMIFS('9397 BOEE'!Q$7:Q$559,'9397 BOEE'!$B$7:$B$559,$B42,'9397 BOEE'!$A$7:$A$559,$A42)+SUMIFS('2217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BOEE'!R$7:R$559,'9397 BOEE'!$B$7:$B$559,$B42,'9397 BOEE'!$A$7:$A$559,$A42)+SUMIFS('2217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BOEE'!S$7:S$559,'9397 BOEE'!$B$7:$B$559,$B42,'9397 BOEE'!$A$7:$A$559,$A42)+SUMIFS('2217 Teachers Certs Clearing'!S$7:S$518,'2217 Teachers Certs Clearing'!$B$7:$B$518,$B42,'2217 Teachers Certs Clearing'!$A$7:$A$518,$A42)+SUMIFS('Blank Template'!S$7:S$520,'Blank Template'!$B$7:$B$520,$B42,'Blank Template'!$A$7:$A$520,$A42)</f>
        <v>453154.21</v>
      </c>
      <c r="T42" s="58" t="e">
        <f t="shared" si="8"/>
        <v>#VALUE!</v>
      </c>
      <c r="U42" s="58">
        <f>SUMIFS('9397 BOEE'!U$7:U$559,'9397 BOEE'!$B$7:$B$559,$B42,'9397 BOEE'!$A$7:$A$559,$A42)+SUMIFS('2217 Teachers Certs Clearing'!U$7:U$518,'2217 Teachers Certs Clearing'!$B$7:$B$518,$B42,'2217 Teachers Certs Clearing'!$A$7:$A$518,$A42)+SUMIFS('Blank Template'!U$7:U$520,'Blank Template'!$B$7:$B$520,$B42,'Blank Template'!$A$7:$A$520,$A42)</f>
        <v>320000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BOEE'!D$7:D$559,'9397 BOEE'!$B$7:$B$559,$B43,'9397 BOEE'!$A$7:$A$559,$A43)+SUMIFS('2217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BOEE'!E$7:E$559,'9397 BOEE'!$B$7:$B$559,$B43,'9397 BOEE'!$A$7:$A$559,$A43)+SUMIFS('2217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BOEE'!F$7:F$559,'9397 BOEE'!$B$7:$B$559,$B43,'9397 BOEE'!$A$7:$A$559,$A43)+SUMIFS('2217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BOEE'!G$7:G$559,'9397 BOEE'!$B$7:$B$559,$B43,'9397 BOEE'!$A$7:$A$559,$A43)+SUMIFS('2217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BOEE'!H$7:H$559,'9397 BOEE'!$B$7:$B$559,$B43,'9397 BOEE'!$A$7:$A$559,$A43)+SUMIFS('2217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BOEE'!I$7:I$559,'9397 BOEE'!$B$7:$B$559,$B43,'9397 BOEE'!$A$7:$A$559,$A43)+SUMIFS('2217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BOEE'!J$7:J$559,'9397 BOEE'!$B$7:$B$559,$B43,'9397 BOEE'!$A$7:$A$559,$A43)+SUMIFS('2217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BOEE'!K$7:K$559,'9397 BOEE'!$B$7:$B$559,$B43,'9397 BOEE'!$A$7:$A$559,$A43)+SUMIFS('2217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BOEE'!L$7:L$559,'9397 BOEE'!$B$7:$B$559,$B43,'9397 BOEE'!$A$7:$A$559,$A43)+SUMIFS('2217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BOEE'!M$7:M$560,'9397 BOEE'!$B$7:$B$559,$B43,'9397 BOEE'!$A$7:$A$559,$A43)+SUMIFS('2217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BOEE'!N$7:N$560,'9397 BOEE'!$B$7:$B$559,$B43,'9397 BOEE'!$A$7:$A$559,$A43)+SUMIFS('2217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BOEE'!O$7:O$560,'9397 BOEE'!$B$7:$B$559,$B43,'9397 BOEE'!$A$7:$A$559,$A43)+SUMIFS('2217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BOEE'!P$7:P$559,'9397 BOEE'!$B$7:$B$559,$B43,'9397 BOEE'!$A$7:$A$559,$A43)+SUMIFS('2217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BOEE'!Q$7:Q$559,'9397 BOEE'!$B$7:$B$559,$B43,'9397 BOEE'!$A$7:$A$559,$A43)+SUMIFS('2217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BOEE'!R$7:R$559,'9397 BOEE'!$B$7:$B$559,$B43,'9397 BOEE'!$A$7:$A$559,$A43)+SUMIFS('2217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BOEE'!S$7:S$559,'9397 BOEE'!$B$7:$B$559,$B43,'9397 BOEE'!$A$7:$A$559,$A43)+SUMIFS('2217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BOEE'!U$7:U$559,'9397 BOEE'!$B$7:$B$559,$B43,'9397 BOEE'!$A$7:$A$559,$A43)+SUMIFS('2217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BOEE'!D$7:D$559,'9397 BOEE'!$B$7:$B$559,$B44,'9397 BOEE'!$A$7:$A$559,$A44)+SUMIFS('2217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BOEE'!E$7:E$559,'9397 BOEE'!$B$7:$B$559,$B44,'9397 BOEE'!$A$7:$A$559,$A44)+SUMIFS('2217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BOEE'!F$7:F$559,'9397 BOEE'!$B$7:$B$559,$B44,'9397 BOEE'!$A$7:$A$559,$A44)+SUMIFS('2217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BOEE'!G$7:G$559,'9397 BOEE'!$B$7:$B$559,$B44,'9397 BOEE'!$A$7:$A$559,$A44)+SUMIFS('2217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BOEE'!H$7:H$559,'9397 BOEE'!$B$7:$B$559,$B44,'9397 BOEE'!$A$7:$A$559,$A44)+SUMIFS('2217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BOEE'!I$7:I$559,'9397 BOEE'!$B$7:$B$559,$B44,'9397 BOEE'!$A$7:$A$559,$A44)+SUMIFS('2217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BOEE'!J$7:J$559,'9397 BOEE'!$B$7:$B$559,$B44,'9397 BOEE'!$A$7:$A$559,$A44)+SUMIFS('2217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BOEE'!K$7:K$559,'9397 BOEE'!$B$7:$B$559,$B44,'9397 BOEE'!$A$7:$A$559,$A44)+SUMIFS('2217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BOEE'!L$7:L$559,'9397 BOEE'!$B$7:$B$559,$B44,'9397 BOEE'!$A$7:$A$559,$A44)+SUMIFS('2217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BOEE'!M$7:M$560,'9397 BOEE'!$B$7:$B$559,$B44,'9397 BOEE'!$A$7:$A$559,$A44)+SUMIFS('2217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BOEE'!N$7:N$560,'9397 BOEE'!$B$7:$B$559,$B44,'9397 BOEE'!$A$7:$A$559,$A44)+SUMIFS('2217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BOEE'!O$7:O$560,'9397 BOEE'!$B$7:$B$559,$B44,'9397 BOEE'!$A$7:$A$559,$A44)+SUMIFS('2217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BOEE'!P$7:P$559,'9397 BOEE'!$B$7:$B$559,$B44,'9397 BOEE'!$A$7:$A$559,$A44)+SUMIFS('2217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BOEE'!Q$7:Q$559,'9397 BOEE'!$B$7:$B$559,$B44,'9397 BOEE'!$A$7:$A$559,$A44)+SUMIFS('2217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BOEE'!R$7:R$559,'9397 BOEE'!$B$7:$B$559,$B44,'9397 BOEE'!$A$7:$A$559,$A44)+SUMIFS('2217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BOEE'!S$7:S$559,'9397 BOEE'!$B$7:$B$559,$B44,'9397 BOEE'!$A$7:$A$559,$A44)+SUMIFS('2217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BOEE'!U$7:U$559,'9397 BOEE'!$B$7:$B$559,$B44,'9397 BOEE'!$A$7:$A$559,$A44)+SUMIFS('2217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BOEE'!D$7:D$559,'9397 BOEE'!$B$7:$B$559,$B45,'9397 BOEE'!$A$7:$A$559,$A45)+SUMIFS('2217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BOEE'!E$7:E$559,'9397 BOEE'!$B$7:$B$559,$B45,'9397 BOEE'!$A$7:$A$559,$A45)+SUMIFS('2217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BOEE'!F$7:F$559,'9397 BOEE'!$B$7:$B$559,$B45,'9397 BOEE'!$A$7:$A$559,$A45)+SUMIFS('2217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BOEE'!G$7:G$559,'9397 BOEE'!$B$7:$B$559,$B45,'9397 BOEE'!$A$7:$A$559,$A45)+SUMIFS('2217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BOEE'!H$7:H$559,'9397 BOEE'!$B$7:$B$559,$B45,'9397 BOEE'!$A$7:$A$559,$A45)+SUMIFS('2217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BOEE'!I$7:I$559,'9397 BOEE'!$B$7:$B$559,$B45,'9397 BOEE'!$A$7:$A$559,$A45)+SUMIFS('2217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BOEE'!J$7:J$559,'9397 BOEE'!$B$7:$B$559,$B45,'9397 BOEE'!$A$7:$A$559,$A45)+SUMIFS('2217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BOEE'!K$7:K$559,'9397 BOEE'!$B$7:$B$559,$B45,'9397 BOEE'!$A$7:$A$559,$A45)+SUMIFS('2217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BOEE'!L$7:L$559,'9397 BOEE'!$B$7:$B$559,$B45,'9397 BOEE'!$A$7:$A$559,$A45)+SUMIFS('2217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BOEE'!M$7:M$560,'9397 BOEE'!$B$7:$B$559,$B45,'9397 BOEE'!$A$7:$A$559,$A45)+SUMIFS('2217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BOEE'!N$7:N$560,'9397 BOEE'!$B$7:$B$559,$B45,'9397 BOEE'!$A$7:$A$559,$A45)+SUMIFS('2217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BOEE'!O$7:O$560,'9397 BOEE'!$B$7:$B$559,$B45,'9397 BOEE'!$A$7:$A$559,$A45)+SUMIFS('2217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BOEE'!P$7:P$559,'9397 BOEE'!$B$7:$B$559,$B45,'9397 BOEE'!$A$7:$A$559,$A45)+SUMIFS('2217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BOEE'!Q$7:Q$559,'9397 BOEE'!$B$7:$B$559,$B45,'9397 BOEE'!$A$7:$A$559,$A45)+SUMIFS('2217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BOEE'!R$7:R$559,'9397 BOEE'!$B$7:$B$559,$B45,'9397 BOEE'!$A$7:$A$559,$A45)+SUMIFS('2217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BOEE'!S$7:S$559,'9397 BOEE'!$B$7:$B$559,$B45,'9397 BOEE'!$A$7:$A$559,$A45)+SUMIFS('2217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BOEE'!U$7:U$559,'9397 BOEE'!$B$7:$B$559,$B45,'9397 BOEE'!$A$7:$A$559,$A45)+SUMIFS('2217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BOEE'!D$7:D$559,'9397 BOEE'!$B$7:$B$559,$B46,'9397 BOEE'!$A$7:$A$559,$A46)+SUMIFS('2217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BOEE'!E$7:E$559,'9397 BOEE'!$B$7:$B$559,$B46,'9397 BOEE'!$A$7:$A$559,$A46)+SUMIFS('2217 Teachers Certs Clearing'!E$7:E$518,'2217 Teachers Certs Clearing'!$B$7:$B$518,$B46,'2217 Teachers Certs Clearing'!$A$7:$A$518,$A46)+SUMIFS('Blank Template'!E$7:E$520,'Blank Template'!$B$7:$B$520,$B46,'Blank Template'!$A$7:$A$520,$A46)</f>
        <v>0</v>
      </c>
      <c r="F46" s="58">
        <f>SUMIFS('9397 BOEE'!F$7:F$559,'9397 BOEE'!$B$7:$B$559,$B46,'9397 BOEE'!$A$7:$A$559,$A46)+SUMIFS('2217 Teachers Certs Clearing'!F$7:F$518,'2217 Teachers Certs Clearing'!$B$7:$B$518,$B46,'2217 Teachers Certs Clearing'!$A$7:$A$518,$A46)+SUMIFS('Blank Template'!F$7:F$520,'Blank Template'!$B$7:$B$520,$B46,'Blank Template'!$A$7:$A$520,$A46)</f>
        <v>229.45</v>
      </c>
      <c r="G46" s="58">
        <f>SUMIFS('9397 BOEE'!G$7:G$559,'9397 BOEE'!$B$7:$B$559,$B46,'9397 BOEE'!$A$7:$A$559,$A46)+SUMIFS('2217 Teachers Certs Clearing'!G$7:G$518,'2217 Teachers Certs Clearing'!$B$7:$B$518,$B46,'2217 Teachers Certs Clearing'!$A$7:$A$518,$A46)+SUMIFS('Blank Template'!G$7:G$520,'Blank Template'!$B$7:$B$520,$B46,'Blank Template'!$A$7:$A$520,$A46)</f>
        <v>66.430000000000007</v>
      </c>
      <c r="H46" s="58">
        <f>SUMIFS('9397 BOEE'!H$7:H$559,'9397 BOEE'!$B$7:$B$559,$B46,'9397 BOEE'!$A$7:$A$559,$A46)+SUMIFS('2217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BOEE'!I$7:I$559,'9397 BOEE'!$B$7:$B$559,$B46,'9397 BOEE'!$A$7:$A$559,$A46)+SUMIFS('2217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BOEE'!J$7:J$559,'9397 BOEE'!$B$7:$B$559,$B46,'9397 BOEE'!$A$7:$A$559,$A46)+SUMIFS('2217 Teachers Certs Clearing'!J$7:J$518,'2217 Teachers Certs Clearing'!$B$7:$B$518,$B46,'2217 Teachers Certs Clearing'!$A$7:$A$518,$A46)+SUMIFS('Blank Template'!J$7:J$520,'Blank Template'!$B$7:$B$520,$B46,'Blank Template'!$A$7:$A$520,$A46)</f>
        <v>21199</v>
      </c>
      <c r="K46" s="58">
        <f>SUMIFS('9397 BOEE'!K$7:K$559,'9397 BOEE'!$B$7:$B$559,$B46,'9397 BOEE'!$A$7:$A$559,$A46)+SUMIFS('2217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BOEE'!L$7:L$559,'9397 BOEE'!$B$7:$B$559,$B46,'9397 BOEE'!$A$7:$A$559,$A46)+SUMIFS('2217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BOEE'!M$7:M$560,'9397 BOEE'!$B$7:$B$559,$B46,'9397 BOEE'!$A$7:$A$559,$A46)+SUMIFS('2217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BOEE'!N$7:N$560,'9397 BOEE'!$B$7:$B$559,$B46,'9397 BOEE'!$A$7:$A$559,$A46)+SUMIFS('2217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BOEE'!O$7:O$560,'9397 BOEE'!$B$7:$B$559,$B46,'9397 BOEE'!$A$7:$A$559,$A46)+SUMIFS('2217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BOEE'!P$7:P$559,'9397 BOEE'!$B$7:$B$559,$B46,'9397 BOEE'!$A$7:$A$559,$A46)+SUMIFS('2217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BOEE'!Q$7:Q$559,'9397 BOEE'!$B$7:$B$559,$B46,'9397 BOEE'!$A$7:$A$559,$A46)+SUMIFS('2217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BOEE'!R$7:R$559,'9397 BOEE'!$B$7:$B$559,$B46,'9397 BOEE'!$A$7:$A$559,$A46)+SUMIFS('2217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BOEE'!S$7:S$559,'9397 BOEE'!$B$7:$B$559,$B46,'9397 BOEE'!$A$7:$A$559,$A46)+SUMIFS('2217 Teachers Certs Clearing'!S$7:S$518,'2217 Teachers Certs Clearing'!$B$7:$B$518,$B46,'2217 Teachers Certs Clearing'!$A$7:$A$518,$A46)+SUMIFS('Blank Template'!S$7:S$520,'Blank Template'!$B$7:$B$520,$B46,'Blank Template'!$A$7:$A$520,$A46)</f>
        <v>21494.880000000001</v>
      </c>
      <c r="T46" s="58" t="e">
        <f t="shared" si="8"/>
        <v>#VALUE!</v>
      </c>
      <c r="U46" s="58">
        <f>SUMIFS('9397 BOEE'!U$7:U$559,'9397 BOEE'!$B$7:$B$559,$B46,'9397 BOEE'!$A$7:$A$559,$A46)+SUMIFS('2217 Teachers Certs Clearing'!U$7:U$518,'2217 Teachers Certs Clearing'!$B$7:$B$518,$B46,'2217 Teachers Certs Clearing'!$A$7:$A$518,$A46)+SUMIFS('Blank Template'!U$7:U$520,'Blank Template'!$B$7:$B$520,$B46,'Blank Template'!$A$7:$A$520,$A46)</f>
        <v>32268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BOEE'!D$7:D$559,'9397 BOEE'!$B$7:$B$559,$B47,'9397 BOEE'!$A$7:$A$559,$A47)+SUMIFS('2217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BOEE'!E$7:E$559,'9397 BOEE'!$B$7:$B$559,$B47,'9397 BOEE'!$A$7:$A$559,$A47)+SUMIFS('2217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BOEE'!F$7:F$559,'9397 BOEE'!$B$7:$B$559,$B47,'9397 BOEE'!$A$7:$A$559,$A47)+SUMIFS('2217 Teachers Certs Clearing'!F$7:F$518,'2217 Teachers Certs Clearing'!$B$7:$B$518,$B47,'2217 Teachers Certs Clearing'!$A$7:$A$518,$A47)+SUMIFS('Blank Template'!F$7:F$520,'Blank Template'!$B$7:$B$520,$B47,'Blank Template'!$A$7:$A$520,$A47)</f>
        <v>3788.45</v>
      </c>
      <c r="G47" s="58">
        <f>SUMIFS('9397 BOEE'!G$7:G$559,'9397 BOEE'!$B$7:$B$559,$B47,'9397 BOEE'!$A$7:$A$559,$A47)+SUMIFS('2217 Teachers Certs Clearing'!G$7:G$518,'2217 Teachers Certs Clearing'!$B$7:$B$518,$B47,'2217 Teachers Certs Clearing'!$A$7:$A$518,$A47)+SUMIFS('Blank Template'!G$7:G$520,'Blank Template'!$B$7:$B$520,$B47,'Blank Template'!$A$7:$A$520,$A47)</f>
        <v>4859.43</v>
      </c>
      <c r="H47" s="58">
        <f>SUMIFS('9397 BOEE'!H$7:H$559,'9397 BOEE'!$B$7:$B$559,$B47,'9397 BOEE'!$A$7:$A$559,$A47)+SUMIFS('2217 Teachers Certs Clearing'!H$7:H$518,'2217 Teachers Certs Clearing'!$B$7:$B$518,$B47,'2217 Teachers Certs Clearing'!$A$7:$A$518,$A47)+SUMIFS('Blank Template'!H$7:H$520,'Blank Template'!$B$7:$B$520,$B47,'Blank Template'!$A$7:$A$520,$A47)</f>
        <v>2679.71</v>
      </c>
      <c r="I47" s="58">
        <f>SUMIFS('9397 BOEE'!I$7:I$559,'9397 BOEE'!$B$7:$B$559,$B47,'9397 BOEE'!$A$7:$A$559,$A47)+SUMIFS('2217 Teachers Certs Clearing'!I$7:I$518,'2217 Teachers Certs Clearing'!$B$7:$B$518,$B47,'2217 Teachers Certs Clearing'!$A$7:$A$518,$A47)+SUMIFS('Blank Template'!I$7:I$520,'Blank Template'!$B$7:$B$520,$B47,'Blank Template'!$A$7:$A$520,$A47)</f>
        <v>2952.25</v>
      </c>
      <c r="J47" s="58">
        <f>SUMIFS('9397 BOEE'!J$7:J$559,'9397 BOEE'!$B$7:$B$559,$B47,'9397 BOEE'!$A$7:$A$559,$A47)+SUMIFS('2217 Teachers Certs Clearing'!J$7:J$518,'2217 Teachers Certs Clearing'!$B$7:$B$518,$B47,'2217 Teachers Certs Clearing'!$A$7:$A$518,$A47)+SUMIFS('Blank Template'!J$7:J$520,'Blank Template'!$B$7:$B$520,$B47,'Blank Template'!$A$7:$A$520,$A47)</f>
        <v>2564.6999999999998</v>
      </c>
      <c r="K47" s="58">
        <f>SUMIFS('9397 BOEE'!K$7:K$559,'9397 BOEE'!$B$7:$B$559,$B47,'9397 BOEE'!$A$7:$A$559,$A47)+SUMIFS('2217 Teachers Certs Clearing'!K$7:K$518,'2217 Teachers Certs Clearing'!$B$7:$B$518,$B47,'2217 Teachers Certs Clearing'!$A$7:$A$518,$A47)+SUMIFS('Blank Template'!K$7:K$520,'Blank Template'!$B$7:$B$520,$B47,'Blank Template'!$A$7:$A$520,$A47)</f>
        <v>2228.79</v>
      </c>
      <c r="L47" s="58">
        <f>SUMIFS('9397 BOEE'!L$7:L$559,'9397 BOEE'!$B$7:$B$559,$B47,'9397 BOEE'!$A$7:$A$559,$A47)+SUMIFS('2217 Teachers Certs Clearing'!L$7:L$518,'2217 Teachers Certs Clearing'!$B$7:$B$518,$B47,'2217 Teachers Certs Clearing'!$A$7:$A$518,$A47)+SUMIFS('Blank Template'!L$7:L$520,'Blank Template'!$B$7:$B$520,$B47,'Blank Template'!$A$7:$A$520,$A47)</f>
        <v>3576.54</v>
      </c>
      <c r="M47" s="58" t="e">
        <f>SUMIFS('9397 BOEE'!M$7:M$560,'9397 BOEE'!$B$7:$B$559,$B47,'9397 BOEE'!$A$7:$A$559,$A47)+SUMIFS('2217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BOEE'!N$7:N$560,'9397 BOEE'!$B$7:$B$559,$B47,'9397 BOEE'!$A$7:$A$559,$A47)+SUMIFS('2217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BOEE'!O$7:O$560,'9397 BOEE'!$B$7:$B$559,$B47,'9397 BOEE'!$A$7:$A$559,$A47)+SUMIFS('2217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BOEE'!P$7:P$559,'9397 BOEE'!$B$7:$B$559,$B47,'9397 BOEE'!$A$7:$A$559,$A47)+SUMIFS('2217 Teachers Certs Clearing'!P$7:P$518,'2217 Teachers Certs Clearing'!$B$7:$B$518,$B47,'2217 Teachers Certs Clearing'!$A$7:$A$518,$A47)+SUMIFS('Blank Template'!P$7:P$520,'Blank Template'!$B$7:$B$520,$B47,'Blank Template'!$A$7:$A$520,$A47)</f>
        <v>8873.0400000000009</v>
      </c>
      <c r="Q47" s="58">
        <f>SUMIFS('9397 BOEE'!Q$7:Q$559,'9397 BOEE'!$B$7:$B$559,$B47,'9397 BOEE'!$A$7:$A$559,$A47)+SUMIFS('2217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BOEE'!R$7:R$559,'9397 BOEE'!$B$7:$B$559,$B47,'9397 BOEE'!$A$7:$A$559,$A47)+SUMIFS('2217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BOEE'!S$7:S$559,'9397 BOEE'!$B$7:$B$559,$B47,'9397 BOEE'!$A$7:$A$559,$A47)+SUMIFS('2217 Teachers Certs Clearing'!S$7:S$518,'2217 Teachers Certs Clearing'!$B$7:$B$518,$B47,'2217 Teachers Certs Clearing'!$A$7:$A$518,$A47)+SUMIFS('Blank Template'!S$7:S$520,'Blank Template'!$B$7:$B$520,$B47,'Blank Template'!$A$7:$A$520,$A47)</f>
        <v>40468.53</v>
      </c>
      <c r="T47" s="58" t="e">
        <f t="shared" si="8"/>
        <v>#VALUE!</v>
      </c>
      <c r="U47" s="58">
        <f>SUMIFS('9397 BOEE'!U$7:U$559,'9397 BOEE'!$B$7:$B$559,$B47,'9397 BOEE'!$A$7:$A$559,$A47)+SUMIFS('2217 Teachers Certs Clearing'!U$7:U$518,'2217 Teachers Certs Clearing'!$B$7:$B$518,$B47,'2217 Teachers Certs Clearing'!$A$7:$A$518,$A47)+SUMIFS('Blank Template'!U$7:U$520,'Blank Template'!$B$7:$B$520,$B47,'Blank Template'!$A$7:$A$520,$A47)</f>
        <v>42000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BOEE'!D$7:D$559,'9397 BOEE'!$B$7:$B$559,$B48,'9397 BOEE'!$A$7:$A$559,$A48)+SUMIFS('2217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BOEE'!E$7:E$559,'9397 BOEE'!$B$7:$B$559,$B48,'9397 BOEE'!$A$7:$A$559,$A48)+SUMIFS('2217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BOEE'!F$7:F$559,'9397 BOEE'!$B$7:$B$559,$B48,'9397 BOEE'!$A$7:$A$559,$A48)+SUMIFS('2217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BOEE'!G$7:G$559,'9397 BOEE'!$B$7:$B$559,$B48,'9397 BOEE'!$A$7:$A$559,$A48)+SUMIFS('2217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BOEE'!H$7:H$559,'9397 BOEE'!$B$7:$B$559,$B48,'9397 BOEE'!$A$7:$A$559,$A48)+SUMIFS('2217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BOEE'!I$7:I$559,'9397 BOEE'!$B$7:$B$559,$B48,'9397 BOEE'!$A$7:$A$559,$A48)+SUMIFS('2217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BOEE'!J$7:J$559,'9397 BOEE'!$B$7:$B$559,$B48,'9397 BOEE'!$A$7:$A$559,$A48)+SUMIFS('2217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BOEE'!K$7:K$559,'9397 BOEE'!$B$7:$B$559,$B48,'9397 BOEE'!$A$7:$A$559,$A48)+SUMIFS('2217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BOEE'!L$7:L$559,'9397 BOEE'!$B$7:$B$559,$B48,'9397 BOEE'!$A$7:$A$559,$A48)+SUMIFS('2217 Teachers Certs Clearing'!L$7:L$518,'2217 Teachers Certs Clearing'!$B$7:$B$518,$B48,'2217 Teachers Certs Clearing'!$A$7:$A$518,$A48)+SUMIFS('Blank Template'!L$7:L$520,'Blank Template'!$B$7:$B$520,$B48,'Blank Template'!$A$7:$A$520,$A48)</f>
        <v>120</v>
      </c>
      <c r="M48" s="58" t="e">
        <f>SUMIFS('9397 BOEE'!M$7:M$560,'9397 BOEE'!$B$7:$B$559,$B48,'9397 BOEE'!$A$7:$A$559,$A48)+SUMIFS('2217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BOEE'!N$7:N$560,'9397 BOEE'!$B$7:$B$559,$B48,'9397 BOEE'!$A$7:$A$559,$A48)+SUMIFS('2217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BOEE'!O$7:O$560,'9397 BOEE'!$B$7:$B$559,$B48,'9397 BOEE'!$A$7:$A$559,$A48)+SUMIFS('2217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BOEE'!P$7:P$559,'9397 BOEE'!$B$7:$B$559,$B48,'9397 BOEE'!$A$7:$A$559,$A48)+SUMIFS('2217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BOEE'!Q$7:Q$559,'9397 BOEE'!$B$7:$B$559,$B48,'9397 BOEE'!$A$7:$A$559,$A48)+SUMIFS('2217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BOEE'!R$7:R$559,'9397 BOEE'!$B$7:$B$559,$B48,'9397 BOEE'!$A$7:$A$559,$A48)+SUMIFS('2217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BOEE'!S$7:S$559,'9397 BOEE'!$B$7:$B$559,$B48,'9397 BOEE'!$A$7:$A$559,$A48)+SUMIFS('2217 Teachers Certs Clearing'!S$7:S$518,'2217 Teachers Certs Clearing'!$B$7:$B$518,$B48,'2217 Teachers Certs Clearing'!$A$7:$A$518,$A48)+SUMIFS('Blank Template'!S$7:S$520,'Blank Template'!$B$7:$B$520,$B48,'Blank Template'!$A$7:$A$520,$A48)</f>
        <v>1235</v>
      </c>
      <c r="T48" s="58" t="e">
        <f t="shared" si="8"/>
        <v>#VALUE!</v>
      </c>
      <c r="U48" s="58">
        <f>SUMIFS('9397 BOEE'!U$7:U$559,'9397 BOEE'!$B$7:$B$559,$B48,'9397 BOEE'!$A$7:$A$559,$A48)+SUMIFS('2217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90180.96</v>
      </c>
      <c r="E50" s="101">
        <f t="shared" ref="E50:U50" si="25">SUM(E18:E49)</f>
        <v>146983.44</v>
      </c>
      <c r="F50" s="101">
        <f t="shared" si="25"/>
        <v>345356.48000000004</v>
      </c>
      <c r="G50" s="101">
        <f t="shared" si="25"/>
        <v>262451.27</v>
      </c>
      <c r="H50" s="101">
        <f t="shared" si="25"/>
        <v>159783.01999999999</v>
      </c>
      <c r="I50" s="101">
        <f t="shared" si="25"/>
        <v>159886.46000000002</v>
      </c>
      <c r="J50" s="101">
        <f t="shared" si="25"/>
        <v>208762.75999999998</v>
      </c>
      <c r="K50" s="101">
        <f t="shared" si="25"/>
        <v>187496.35000000003</v>
      </c>
      <c r="L50" s="101">
        <f t="shared" si="25"/>
        <v>158761.59000000003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201172.78</v>
      </c>
      <c r="Q50" s="101">
        <f t="shared" si="25"/>
        <v>1291.45</v>
      </c>
      <c r="R50" s="101">
        <f t="shared" si="25"/>
        <v>0</v>
      </c>
      <c r="S50" s="101">
        <f t="shared" si="25"/>
        <v>2743944.9999999995</v>
      </c>
      <c r="T50" s="101" t="e">
        <f t="shared" si="25"/>
        <v>#VALUE!</v>
      </c>
      <c r="U50" s="101">
        <f t="shared" si="25"/>
        <v>2781110.7800000003</v>
      </c>
      <c r="V50" s="92">
        <f>SUMIF($D$6:$R$6,$X$2,D50:R50)/U50</f>
        <v>3.2426237979632011E-2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133835.78999999998</v>
      </c>
      <c r="E52" s="101">
        <f t="shared" si="26"/>
        <v>117058.31</v>
      </c>
      <c r="F52" s="101">
        <f t="shared" si="26"/>
        <v>-184436.73000000004</v>
      </c>
      <c r="G52" s="101">
        <f t="shared" si="26"/>
        <v>-91943.770000000019</v>
      </c>
      <c r="H52" s="101">
        <f t="shared" si="26"/>
        <v>-26966.26999999999</v>
      </c>
      <c r="I52" s="101">
        <f t="shared" si="26"/>
        <v>-18543.710000000021</v>
      </c>
      <c r="J52" s="101">
        <f t="shared" si="26"/>
        <v>-933.00999999998021</v>
      </c>
      <c r="K52" s="101">
        <f t="shared" si="26"/>
        <v>-18806.100000000035</v>
      </c>
      <c r="L52" s="101">
        <f t="shared" si="26"/>
        <v>3132.1599999999744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-300797.78000000003</v>
      </c>
      <c r="Q52" s="101">
        <f t="shared" si="26"/>
        <v>-1291.45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233835.78999999998</v>
      </c>
      <c r="E53" s="131">
        <f>D53+E52</f>
        <v>350894.1</v>
      </c>
      <c r="F53" s="130">
        <f t="shared" ref="F53:J53" si="27">E53+F52</f>
        <v>166457.36999999994</v>
      </c>
      <c r="G53" s="130">
        <f t="shared" si="27"/>
        <v>74513.599999999919</v>
      </c>
      <c r="H53" s="130">
        <f t="shared" si="27"/>
        <v>47547.329999999929</v>
      </c>
      <c r="I53" s="130">
        <f t="shared" si="27"/>
        <v>29003.619999999908</v>
      </c>
      <c r="J53" s="130">
        <f t="shared" si="27"/>
        <v>28070.609999999928</v>
      </c>
      <c r="K53" s="130">
        <f t="shared" ref="K53" si="28">J53+K52</f>
        <v>9264.5099999998929</v>
      </c>
      <c r="L53" s="130">
        <f t="shared" ref="L53" si="29">K53+L52</f>
        <v>12396.669999999867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42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P53" sqref="P53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 t="s">
        <v>344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1.0833333333333333</v>
      </c>
      <c r="W3" s="48"/>
    </row>
    <row r="4" spans="1:28" s="1" customFormat="1" ht="18" customHeight="1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82">
        <v>100000</v>
      </c>
      <c r="E8" s="382">
        <v>1404151.69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70">
        <f>SUMIF($D$6:$R$6,$X$2,D8:R8)</f>
        <v>1504151.69</v>
      </c>
      <c r="T8" s="70">
        <f>SUM(D8:R8)</f>
        <v>1504151.69</v>
      </c>
      <c r="U8" s="60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239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0</v>
      </c>
      <c r="Q9" s="60">
        <v>-981363</v>
      </c>
      <c r="R9" s="195"/>
      <c r="S9" s="198">
        <f>SUMIF($D$6:$R$6,$X$2,D9:R9)</f>
        <v>0</v>
      </c>
      <c r="T9" s="70">
        <f>SUM(D9:R9)</f>
        <v>-981363</v>
      </c>
      <c r="U9" s="60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98.75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f>$U11*'Revenue Forecast'!N30</f>
        <v>0</v>
      </c>
      <c r="O11" s="70">
        <v>0</v>
      </c>
      <c r="P11" s="70">
        <v>0</v>
      </c>
      <c r="Q11" s="70">
        <v>0</v>
      </c>
      <c r="R11" s="198">
        <v>0</v>
      </c>
      <c r="S11" s="198">
        <f>SUMIF($D$6:$R$6,$X$2,D11:R11)</f>
        <v>98.75</v>
      </c>
      <c r="T11" s="70">
        <f>SUM(D11:R11)</f>
        <v>98.75</v>
      </c>
      <c r="U11" s="70">
        <v>6000</v>
      </c>
      <c r="V11" s="199">
        <f>IF(U11=0,0,SUMIF($D$6:$R$6,$X$2,D11:R11)/U11)</f>
        <v>1.6458333333333332E-2</v>
      </c>
      <c r="W11" s="199">
        <f>IF(U11=0,0,T11/U11)</f>
        <v>1.6458333333333332E-2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174861.75</v>
      </c>
      <c r="E12" s="198">
        <v>205578</v>
      </c>
      <c r="F12" s="70">
        <v>117549.75</v>
      </c>
      <c r="G12" s="70">
        <v>125126.25</v>
      </c>
      <c r="H12" s="70">
        <v>97761.75</v>
      </c>
      <c r="I12" s="70">
        <v>103017.75</v>
      </c>
      <c r="J12" s="70">
        <v>149394.75</v>
      </c>
      <c r="K12" s="70">
        <v>123095.25</v>
      </c>
      <c r="L12" s="70">
        <v>120010</v>
      </c>
      <c r="M12" s="70">
        <v>141172</v>
      </c>
      <c r="N12" s="70">
        <v>167985.75</v>
      </c>
      <c r="O12" s="70">
        <v>230383.5</v>
      </c>
      <c r="P12" s="70">
        <v>-99745</v>
      </c>
      <c r="Q12" s="70">
        <v>0</v>
      </c>
      <c r="R12" s="198">
        <v>0</v>
      </c>
      <c r="S12" s="198">
        <f>SUMIF($D$6:$R$6,$X$2,D12:R12)</f>
        <v>1656191.5</v>
      </c>
      <c r="T12" s="70">
        <f>SUM(D12:R12)</f>
        <v>1656191.5</v>
      </c>
      <c r="U12" s="70">
        <v>1800000</v>
      </c>
      <c r="V12" s="199">
        <f>IF(U12=0,0,SUMIF($D$6:$R$6,$X$2,D12:R12)/U12)</f>
        <v>0.92010638888888885</v>
      </c>
      <c r="W12" s="199">
        <f>IF(U12=0,0,T12/U12)</f>
        <v>0.92010638888888885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49155</v>
      </c>
      <c r="E14" s="198">
        <v>58365</v>
      </c>
      <c r="F14" s="70">
        <v>43370</v>
      </c>
      <c r="G14" s="70">
        <v>45381.25</v>
      </c>
      <c r="H14" s="70">
        <v>35055</v>
      </c>
      <c r="I14" s="70">
        <v>38325</v>
      </c>
      <c r="J14" s="70">
        <v>58435</v>
      </c>
      <c r="K14" s="70">
        <v>45595</v>
      </c>
      <c r="L14" s="70">
        <v>41883.75</v>
      </c>
      <c r="M14" s="70">
        <v>45897</v>
      </c>
      <c r="N14" s="70">
        <v>47795</v>
      </c>
      <c r="O14" s="70">
        <v>59500</v>
      </c>
      <c r="P14" s="70">
        <v>120</v>
      </c>
      <c r="Q14" s="70">
        <v>0</v>
      </c>
      <c r="R14" s="198">
        <v>0</v>
      </c>
      <c r="S14" s="198">
        <f>SUMIF($D$6:$R$6,$X$2,D14:R14)</f>
        <v>568877</v>
      </c>
      <c r="T14" s="70">
        <f>SUM(D14:R14)</f>
        <v>568877</v>
      </c>
      <c r="U14" s="70">
        <v>590000</v>
      </c>
      <c r="V14" s="199">
        <f>IF(U14=0,0,SUMIF($D$6:$R$6,$X$2,D14:R14)/U14)</f>
        <v>0.9641983050847458</v>
      </c>
      <c r="W14" s="199">
        <f>IF(U14=0,0,T14/U14)</f>
        <v>0.9641983050847458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81">
        <f>SUM(D8:D15)</f>
        <v>324016.75</v>
      </c>
      <c r="E16" s="381">
        <f t="shared" ref="E16:Q16" si="0">SUM(E8:E15)</f>
        <v>1668193.44</v>
      </c>
      <c r="F16" s="91">
        <f t="shared" si="0"/>
        <v>160919.75</v>
      </c>
      <c r="G16" s="91">
        <f t="shared" si="0"/>
        <v>170507.5</v>
      </c>
      <c r="H16" s="91">
        <f t="shared" si="0"/>
        <v>132816.75</v>
      </c>
      <c r="I16" s="91">
        <f t="shared" si="0"/>
        <v>141342.75</v>
      </c>
      <c r="J16" s="91">
        <f t="shared" si="0"/>
        <v>207829.75</v>
      </c>
      <c r="K16" s="91">
        <f t="shared" si="0"/>
        <v>168690.25</v>
      </c>
      <c r="L16" s="91">
        <f t="shared" si="0"/>
        <v>161893.75</v>
      </c>
      <c r="M16" s="91">
        <f t="shared" si="0"/>
        <v>187069</v>
      </c>
      <c r="N16" s="91">
        <f t="shared" si="0"/>
        <v>215780.75</v>
      </c>
      <c r="O16" s="91">
        <f t="shared" si="0"/>
        <v>289883.5</v>
      </c>
      <c r="P16" s="91">
        <f t="shared" si="0"/>
        <v>-99625</v>
      </c>
      <c r="Q16" s="91">
        <f t="shared" si="0"/>
        <v>-981363</v>
      </c>
      <c r="R16" s="201">
        <f>SUM(R8:R15)</f>
        <v>0</v>
      </c>
      <c r="S16" s="201">
        <f t="shared" ref="S16:U16" si="1">SUM(S8:S15)</f>
        <v>3729318.94</v>
      </c>
      <c r="T16" s="91">
        <f t="shared" si="1"/>
        <v>2747955.94</v>
      </c>
      <c r="U16" s="91">
        <f t="shared" si="1"/>
        <v>2868462</v>
      </c>
      <c r="V16" s="202">
        <f>SUMIF($D$6:$R$6,$X$2,D16:R16)/U16</f>
        <v>1.3001109793331758</v>
      </c>
      <c r="W16" s="202">
        <f>T16/U16</f>
        <v>0.95798931273971899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90180.96</v>
      </c>
      <c r="E19" s="70">
        <v>137081.48000000001</v>
      </c>
      <c r="F19" s="70">
        <v>142001.98000000001</v>
      </c>
      <c r="G19" s="70">
        <v>232776.94</v>
      </c>
      <c r="H19" s="70">
        <v>124010.23</v>
      </c>
      <c r="I19" s="70">
        <v>146695.51</v>
      </c>
      <c r="J19" s="70">
        <v>147108.82999999999</v>
      </c>
      <c r="K19" s="70">
        <v>143544.82999999999</v>
      </c>
      <c r="L19" s="70">
        <v>147154.97</v>
      </c>
      <c r="M19" s="70">
        <v>233182.75</v>
      </c>
      <c r="N19" s="70">
        <v>115694.16</v>
      </c>
      <c r="O19" s="70">
        <v>144815.07</v>
      </c>
      <c r="P19" s="70">
        <v>49788.63</v>
      </c>
      <c r="Q19" s="70">
        <f>'Fcst by Job Class'!S21</f>
        <v>0</v>
      </c>
      <c r="R19" s="198">
        <v>0</v>
      </c>
      <c r="S19" s="198">
        <f t="shared" ref="S19:S42" si="2">SUMIF($D$6:$R$6,$X$2,D19:R19)</f>
        <v>1854036.3399999999</v>
      </c>
      <c r="T19" s="70">
        <f t="shared" ref="T19:T42" si="3">SUM(D19:R19)</f>
        <v>1854036.3399999999</v>
      </c>
      <c r="U19" s="70">
        <v>1912643</v>
      </c>
      <c r="V19" s="199">
        <f>IF(U19=0,0,SUMIF($D$6:$R$6,$X$2,D19:R19)/U19)</f>
        <v>0.96935828589025752</v>
      </c>
      <c r="W19" s="199">
        <f>IF(U19=0,0,T19/U19)</f>
        <v>0.96935828589025752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719.5</v>
      </c>
      <c r="G20" s="198">
        <v>1601.6</v>
      </c>
      <c r="H20" s="198">
        <v>1543</v>
      </c>
      <c r="I20" s="198">
        <v>873.5</v>
      </c>
      <c r="J20" s="198">
        <v>1433.19</v>
      </c>
      <c r="K20" s="198">
        <v>793.7</v>
      </c>
      <c r="L20" s="70">
        <v>391.5</v>
      </c>
      <c r="M20" s="70">
        <v>3358.88</v>
      </c>
      <c r="N20" s="70">
        <v>1567.31</v>
      </c>
      <c r="O20" s="70">
        <v>842.35</v>
      </c>
      <c r="P20" s="70">
        <v>67.5</v>
      </c>
      <c r="Q20" s="198">
        <v>1291.45</v>
      </c>
      <c r="R20" s="198">
        <v>0</v>
      </c>
      <c r="S20" s="198">
        <f t="shared" si="2"/>
        <v>13192.03</v>
      </c>
      <c r="T20" s="70">
        <f t="shared" si="3"/>
        <v>14483.480000000001</v>
      </c>
      <c r="U20" s="198">
        <v>21000</v>
      </c>
      <c r="V20" s="199">
        <f t="shared" ref="V20:V42" si="4">IF(U20=0,0,SUMIF($D$6:$R$6,$X$2,D20:R20)/U20)</f>
        <v>0.62819190476190478</v>
      </c>
      <c r="W20" s="199">
        <f t="shared" ref="W20:W42" si="5">IF(U20=0,0,T20/U20)</f>
        <v>0.68968952380952386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385.68</v>
      </c>
      <c r="I21" s="198">
        <v>0</v>
      </c>
      <c r="J21" s="198">
        <v>0</v>
      </c>
      <c r="K21" s="198">
        <v>0</v>
      </c>
      <c r="L21" s="70">
        <v>889.91</v>
      </c>
      <c r="M21" s="70">
        <v>0</v>
      </c>
      <c r="N21" s="70">
        <v>0</v>
      </c>
      <c r="O21" s="70">
        <v>0</v>
      </c>
      <c r="P21" s="70">
        <v>0</v>
      </c>
      <c r="Q21" s="198">
        <v>0</v>
      </c>
      <c r="R21" s="198">
        <v>0</v>
      </c>
      <c r="S21" s="198">
        <f t="shared" ref="S21" si="6">SUMIF($D$6:$R$6,$X$2,D21:R21)</f>
        <v>1275.5899999999999</v>
      </c>
      <c r="T21" s="70">
        <f t="shared" ref="T21" si="7">SUM(D21:R21)</f>
        <v>1275.5899999999999</v>
      </c>
      <c r="U21" s="198">
        <v>20000</v>
      </c>
      <c r="V21" s="199">
        <f t="shared" ref="V21" si="8">IF(U21=0,0,SUMIF($D$6:$R$6,$X$2,D21:R21)/U21)</f>
        <v>6.3779499999999989E-2</v>
      </c>
      <c r="W21" s="199">
        <f t="shared" ref="W21" si="9">IF(U21=0,0,T21/U21)</f>
        <v>6.3779499999999989E-2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0</v>
      </c>
      <c r="E22" s="70">
        <v>153.51</v>
      </c>
      <c r="F22" s="198">
        <v>69.16</v>
      </c>
      <c r="G22" s="198">
        <v>493.36</v>
      </c>
      <c r="H22" s="198">
        <v>0</v>
      </c>
      <c r="I22" s="198">
        <v>0</v>
      </c>
      <c r="J22" s="198">
        <v>0</v>
      </c>
      <c r="K22" s="198">
        <v>306.33</v>
      </c>
      <c r="L22" s="70">
        <v>1118.26</v>
      </c>
      <c r="M22" s="70">
        <v>6000</v>
      </c>
      <c r="N22" s="70">
        <v>70</v>
      </c>
      <c r="O22" s="70">
        <v>210.44</v>
      </c>
      <c r="P22" s="70">
        <v>-6000</v>
      </c>
      <c r="Q22" s="198">
        <v>0</v>
      </c>
      <c r="R22" s="198">
        <v>0</v>
      </c>
      <c r="S22" s="198">
        <f t="shared" si="2"/>
        <v>2421.0599999999995</v>
      </c>
      <c r="T22" s="70">
        <f t="shared" si="3"/>
        <v>2421.0599999999995</v>
      </c>
      <c r="U22" s="198">
        <v>10500</v>
      </c>
      <c r="V22" s="199">
        <f t="shared" si="4"/>
        <v>0.23057714285714281</v>
      </c>
      <c r="W22" s="199">
        <f t="shared" si="5"/>
        <v>0.23057714285714281</v>
      </c>
      <c r="X22" s="206"/>
      <c r="Y22" s="317"/>
    </row>
    <row r="23" spans="1:28" s="14" customFormat="1" x14ac:dyDescent="0.2">
      <c r="A23" s="193" t="s">
        <v>234</v>
      </c>
      <c r="B23" s="193" t="s">
        <v>235</v>
      </c>
      <c r="C23" s="193"/>
      <c r="D23" s="70">
        <v>0</v>
      </c>
      <c r="E23" s="70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98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1000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98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40</v>
      </c>
      <c r="K25" s="198">
        <v>120</v>
      </c>
      <c r="L25" s="70">
        <v>0</v>
      </c>
      <c r="M25" s="70">
        <v>41</v>
      </c>
      <c r="N25" s="70">
        <v>139</v>
      </c>
      <c r="O25" s="70">
        <v>155.25</v>
      </c>
      <c r="P25" s="70">
        <v>0</v>
      </c>
      <c r="Q25" s="198">
        <v>0</v>
      </c>
      <c r="R25" s="198">
        <v>0</v>
      </c>
      <c r="S25" s="198">
        <f t="shared" si="2"/>
        <v>495.25</v>
      </c>
      <c r="T25" s="70">
        <f t="shared" si="3"/>
        <v>495.25</v>
      </c>
      <c r="U25" s="198">
        <v>3500</v>
      </c>
      <c r="V25" s="199">
        <f t="shared" si="4"/>
        <v>0.14149999999999999</v>
      </c>
      <c r="W25" s="199">
        <f t="shared" si="5"/>
        <v>0.14149999999999999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98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261.02</v>
      </c>
      <c r="F27" s="198">
        <v>803.22</v>
      </c>
      <c r="G27" s="198">
        <v>627.64</v>
      </c>
      <c r="H27" s="198">
        <v>382.58</v>
      </c>
      <c r="I27" s="198">
        <v>410.07</v>
      </c>
      <c r="J27" s="198">
        <v>485</v>
      </c>
      <c r="K27" s="198">
        <v>275.67</v>
      </c>
      <c r="L27" s="70">
        <v>232.8</v>
      </c>
      <c r="M27" s="70">
        <v>360.65</v>
      </c>
      <c r="N27" s="70">
        <v>377.01</v>
      </c>
      <c r="O27" s="70">
        <v>417.5</v>
      </c>
      <c r="P27" s="70">
        <v>229.29</v>
      </c>
      <c r="Q27" s="198">
        <v>0</v>
      </c>
      <c r="R27" s="198">
        <v>0</v>
      </c>
      <c r="S27" s="198">
        <f t="shared" si="2"/>
        <v>4862.4500000000007</v>
      </c>
      <c r="T27" s="70">
        <f t="shared" si="3"/>
        <v>4862.4500000000007</v>
      </c>
      <c r="U27" s="198">
        <v>12500</v>
      </c>
      <c r="V27" s="199">
        <f t="shared" si="4"/>
        <v>0.38899600000000006</v>
      </c>
      <c r="W27" s="199">
        <f t="shared" si="5"/>
        <v>0.38899600000000006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1619.41</v>
      </c>
      <c r="F28" s="70">
        <v>1616.28</v>
      </c>
      <c r="G28" s="70">
        <v>894</v>
      </c>
      <c r="H28" s="70">
        <v>1641.78</v>
      </c>
      <c r="I28" s="70">
        <v>1384.34</v>
      </c>
      <c r="J28" s="70">
        <v>1702.07</v>
      </c>
      <c r="K28" s="70">
        <v>894</v>
      </c>
      <c r="L28" s="70">
        <v>2645.48</v>
      </c>
      <c r="M28" s="70">
        <v>1682.94</v>
      </c>
      <c r="N28" s="70">
        <v>894</v>
      </c>
      <c r="O28" s="70">
        <v>1682.94</v>
      </c>
      <c r="P28" s="70">
        <v>1503.94</v>
      </c>
      <c r="Q28" s="198">
        <v>0</v>
      </c>
      <c r="R28" s="198">
        <v>0</v>
      </c>
      <c r="S28" s="198">
        <f t="shared" si="2"/>
        <v>18161.18</v>
      </c>
      <c r="T28" s="70">
        <f t="shared" si="3"/>
        <v>18161.18</v>
      </c>
      <c r="U28" s="198">
        <v>20000.11</v>
      </c>
      <c r="V28" s="199">
        <f t="shared" si="4"/>
        <v>0.90805400570296857</v>
      </c>
      <c r="W28" s="199">
        <f t="shared" si="5"/>
        <v>0.90805400570296857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5250</v>
      </c>
      <c r="F29" s="70">
        <v>5250</v>
      </c>
      <c r="G29" s="70">
        <v>5250</v>
      </c>
      <c r="H29" s="70">
        <v>0</v>
      </c>
      <c r="I29" s="70">
        <v>5250</v>
      </c>
      <c r="J29" s="70">
        <v>10500</v>
      </c>
      <c r="K29" s="70">
        <v>5250</v>
      </c>
      <c r="L29" s="70">
        <v>0</v>
      </c>
      <c r="M29" s="70">
        <v>10500</v>
      </c>
      <c r="N29" s="70">
        <v>5250</v>
      </c>
      <c r="O29" s="70">
        <v>5250</v>
      </c>
      <c r="P29" s="70">
        <v>5250</v>
      </c>
      <c r="Q29" s="198">
        <v>0</v>
      </c>
      <c r="R29" s="198">
        <v>0</v>
      </c>
      <c r="S29" s="198">
        <f t="shared" si="2"/>
        <v>63000</v>
      </c>
      <c r="T29" s="70">
        <f t="shared" si="3"/>
        <v>63000</v>
      </c>
      <c r="U29" s="198">
        <v>71500</v>
      </c>
      <c r="V29" s="199">
        <f t="shared" si="4"/>
        <v>0.88111888111888115</v>
      </c>
      <c r="W29" s="199">
        <f t="shared" si="5"/>
        <v>0.88111888111888115</v>
      </c>
      <c r="X29" s="206"/>
      <c r="Y29" s="317"/>
    </row>
    <row r="30" spans="1:28" s="14" customFormat="1" x14ac:dyDescent="0.2">
      <c r="A30" s="193" t="s">
        <v>237</v>
      </c>
      <c r="B30" s="193" t="s">
        <v>238</v>
      </c>
      <c r="C30" s="193"/>
      <c r="D30" s="70">
        <v>0</v>
      </c>
      <c r="E30" s="70">
        <v>187.06</v>
      </c>
      <c r="F30" s="70">
        <v>179.71</v>
      </c>
      <c r="G30" s="70">
        <v>187.03</v>
      </c>
      <c r="H30" s="70">
        <v>140.75</v>
      </c>
      <c r="I30" s="70">
        <v>175.92</v>
      </c>
      <c r="J30" s="70">
        <v>294.02</v>
      </c>
      <c r="K30" s="70">
        <v>384</v>
      </c>
      <c r="L30" s="70">
        <v>337.18</v>
      </c>
      <c r="M30" s="70">
        <v>246.69</v>
      </c>
      <c r="N30" s="70">
        <v>220.66</v>
      </c>
      <c r="O30" s="70">
        <v>160.87</v>
      </c>
      <c r="P30" s="70">
        <v>205.55</v>
      </c>
      <c r="Q30" s="198">
        <v>0</v>
      </c>
      <c r="R30" s="198"/>
      <c r="S30" s="198">
        <f t="shared" ref="S30" si="18">SUMIF($D$6:$R$6,$X$2,D30:R30)</f>
        <v>2719.4399999999996</v>
      </c>
      <c r="T30" s="70">
        <f t="shared" ref="T30" si="19">SUM(D30:R30)</f>
        <v>2719.4399999999996</v>
      </c>
      <c r="U30" s="198">
        <v>4000.25</v>
      </c>
      <c r="V30" s="199">
        <f t="shared" ref="V30" si="20">IF(U30=0,0,SUMIF($D$6:$R$6,$X$2,D30:R30)/U30)</f>
        <v>0.67981751140553703</v>
      </c>
      <c r="W30" s="199">
        <f t="shared" ref="W30" si="21">IF(U30=0,0,T30/U30)</f>
        <v>0.67981751140553703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1538</v>
      </c>
      <c r="G31" s="70">
        <v>0</v>
      </c>
      <c r="H31" s="70">
        <v>161.47999999999999</v>
      </c>
      <c r="I31" s="70">
        <v>0</v>
      </c>
      <c r="J31" s="70">
        <v>322.95999999999998</v>
      </c>
      <c r="K31" s="70">
        <v>161.47999999999999</v>
      </c>
      <c r="L31" s="70">
        <v>161.47999999999999</v>
      </c>
      <c r="M31" s="70">
        <v>0</v>
      </c>
      <c r="N31" s="70">
        <v>0</v>
      </c>
      <c r="O31" s="70">
        <v>322.95999999999998</v>
      </c>
      <c r="P31" s="70">
        <v>0</v>
      </c>
      <c r="Q31" s="198">
        <v>0</v>
      </c>
      <c r="R31" s="198">
        <v>0</v>
      </c>
      <c r="S31" s="198">
        <f t="shared" si="2"/>
        <v>2668.36</v>
      </c>
      <c r="T31" s="70">
        <f t="shared" si="3"/>
        <v>2668.36</v>
      </c>
      <c r="U31" s="198">
        <v>5000</v>
      </c>
      <c r="V31" s="199">
        <f t="shared" si="4"/>
        <v>0.53367200000000004</v>
      </c>
      <c r="W31" s="199">
        <f t="shared" si="5"/>
        <v>0.53367200000000004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0</v>
      </c>
      <c r="F32" s="70">
        <v>945.06</v>
      </c>
      <c r="G32" s="70">
        <v>359.52</v>
      </c>
      <c r="H32" s="70">
        <v>359.52</v>
      </c>
      <c r="I32" s="70">
        <v>57.6</v>
      </c>
      <c r="J32" s="70">
        <v>835.36</v>
      </c>
      <c r="K32" s="70">
        <v>639.87</v>
      </c>
      <c r="L32" s="70">
        <v>10</v>
      </c>
      <c r="M32" s="70">
        <v>737</v>
      </c>
      <c r="N32" s="70">
        <v>373.5</v>
      </c>
      <c r="O32" s="70">
        <v>373.5</v>
      </c>
      <c r="P32" s="70">
        <v>239.92</v>
      </c>
      <c r="Q32" s="198">
        <v>0</v>
      </c>
      <c r="R32" s="198">
        <v>0</v>
      </c>
      <c r="S32" s="198">
        <f t="shared" si="2"/>
        <v>4930.8500000000004</v>
      </c>
      <c r="T32" s="70">
        <f t="shared" si="3"/>
        <v>4930.8500000000004</v>
      </c>
      <c r="U32" s="198">
        <v>6000</v>
      </c>
      <c r="V32" s="199">
        <f t="shared" si="4"/>
        <v>0.82180833333333336</v>
      </c>
      <c r="W32" s="199">
        <f t="shared" si="5"/>
        <v>0.82180833333333336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198">
        <v>0</v>
      </c>
      <c r="G33" s="198">
        <v>0</v>
      </c>
      <c r="H33" s="198">
        <v>0</v>
      </c>
      <c r="I33" s="198">
        <v>0</v>
      </c>
      <c r="J33" s="198">
        <v>0</v>
      </c>
      <c r="K33" s="198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98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198">
        <v>0</v>
      </c>
      <c r="G34" s="198">
        <v>101.85</v>
      </c>
      <c r="H34" s="198">
        <v>0</v>
      </c>
      <c r="I34" s="198">
        <v>0</v>
      </c>
      <c r="J34" s="198">
        <v>110.05</v>
      </c>
      <c r="K34" s="198">
        <v>0</v>
      </c>
      <c r="L34" s="70">
        <v>0</v>
      </c>
      <c r="M34" s="70">
        <v>118.23</v>
      </c>
      <c r="N34" s="70">
        <v>0</v>
      </c>
      <c r="O34" s="70">
        <v>0</v>
      </c>
      <c r="P34" s="70">
        <v>0</v>
      </c>
      <c r="Q34" s="198">
        <v>0</v>
      </c>
      <c r="R34" s="198">
        <v>0</v>
      </c>
      <c r="S34" s="198">
        <f t="shared" si="2"/>
        <v>330.13</v>
      </c>
      <c r="T34" s="70">
        <f t="shared" si="3"/>
        <v>330.13</v>
      </c>
      <c r="U34" s="198">
        <v>1000</v>
      </c>
      <c r="V34" s="199">
        <f t="shared" si="4"/>
        <v>0.33012999999999998</v>
      </c>
      <c r="W34" s="199">
        <f t="shared" si="5"/>
        <v>0.33012999999999998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1230.47</v>
      </c>
      <c r="F35" s="70">
        <v>1906.37</v>
      </c>
      <c r="G35" s="70">
        <v>1521.93</v>
      </c>
      <c r="H35" s="70">
        <v>283.07</v>
      </c>
      <c r="I35" s="70">
        <v>297.14999999999998</v>
      </c>
      <c r="J35" s="70">
        <v>1244.82</v>
      </c>
      <c r="K35" s="70">
        <v>286.57</v>
      </c>
      <c r="L35" s="70">
        <v>283.07</v>
      </c>
      <c r="M35" s="70">
        <v>1241.32</v>
      </c>
      <c r="N35" s="70">
        <v>279.57</v>
      </c>
      <c r="O35" s="70">
        <v>558.04999999999995</v>
      </c>
      <c r="P35" s="70">
        <v>1235.82</v>
      </c>
      <c r="Q35" s="198">
        <v>0</v>
      </c>
      <c r="R35" s="198">
        <v>0</v>
      </c>
      <c r="S35" s="198">
        <f t="shared" si="2"/>
        <v>10368.209999999997</v>
      </c>
      <c r="T35" s="70">
        <f t="shared" si="3"/>
        <v>10368.209999999997</v>
      </c>
      <c r="U35" s="70">
        <v>8000</v>
      </c>
      <c r="V35" s="199">
        <f t="shared" si="4"/>
        <v>1.2960262499999997</v>
      </c>
      <c r="W35" s="199">
        <f t="shared" si="5"/>
        <v>1.2960262499999997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1387.55</v>
      </c>
      <c r="F36" s="198">
        <v>186489.01</v>
      </c>
      <c r="G36" s="198">
        <v>2379.5700000000002</v>
      </c>
      <c r="H36" s="198">
        <v>2032.46</v>
      </c>
      <c r="I36" s="198">
        <v>1966.04</v>
      </c>
      <c r="J36" s="70">
        <v>1876.78</v>
      </c>
      <c r="K36" s="70">
        <v>2072.54</v>
      </c>
      <c r="L36" s="70">
        <v>2177.58</v>
      </c>
      <c r="M36" s="70">
        <v>1980.96</v>
      </c>
      <c r="N36" s="70">
        <v>1985.38</v>
      </c>
      <c r="O36" s="70">
        <v>2085.13</v>
      </c>
      <c r="P36" s="70">
        <v>3128.43</v>
      </c>
      <c r="Q36" s="198">
        <v>0</v>
      </c>
      <c r="R36" s="198">
        <v>0</v>
      </c>
      <c r="S36" s="198">
        <f t="shared" si="2"/>
        <v>209561.43</v>
      </c>
      <c r="T36" s="70">
        <f t="shared" si="3"/>
        <v>209561.43</v>
      </c>
      <c r="U36" s="70">
        <v>210000</v>
      </c>
      <c r="V36" s="199">
        <f t="shared" si="4"/>
        <v>0.99791157142857134</v>
      </c>
      <c r="W36" s="199">
        <f t="shared" si="5"/>
        <v>0.99791157142857134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98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25000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42289.5</v>
      </c>
      <c r="Q38" s="198">
        <v>0</v>
      </c>
      <c r="R38" s="198">
        <v>0</v>
      </c>
      <c r="S38" s="198">
        <f t="shared" si="2"/>
        <v>42289.5</v>
      </c>
      <c r="T38" s="70">
        <f t="shared" si="3"/>
        <v>42289.5</v>
      </c>
      <c r="U38" s="70">
        <v>54000</v>
      </c>
      <c r="V38" s="199">
        <f t="shared" si="4"/>
        <v>0.78313888888888894</v>
      </c>
      <c r="W38" s="199">
        <f t="shared" si="5"/>
        <v>0.78313888888888894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0</v>
      </c>
      <c r="G39" s="70">
        <v>11519</v>
      </c>
      <c r="H39" s="70">
        <v>26303.51</v>
      </c>
      <c r="I39" s="70">
        <v>0</v>
      </c>
      <c r="J39" s="70">
        <v>19340</v>
      </c>
      <c r="K39" s="70">
        <v>30922.57</v>
      </c>
      <c r="L39" s="70">
        <v>0</v>
      </c>
      <c r="M39" s="70">
        <v>24658.57</v>
      </c>
      <c r="N39" s="70">
        <v>0</v>
      </c>
      <c r="O39" s="70">
        <v>245843.85</v>
      </c>
      <c r="P39" s="70">
        <v>94566.71</v>
      </c>
      <c r="Q39" s="198">
        <v>0</v>
      </c>
      <c r="R39" s="198">
        <v>0</v>
      </c>
      <c r="S39" s="198">
        <f t="shared" si="2"/>
        <v>453154.21</v>
      </c>
      <c r="T39" s="70">
        <f t="shared" si="3"/>
        <v>453154.21</v>
      </c>
      <c r="U39" s="70">
        <v>320000</v>
      </c>
      <c r="V39" s="199">
        <f t="shared" si="4"/>
        <v>1.41610690625</v>
      </c>
      <c r="W39" s="199">
        <f t="shared" si="5"/>
        <v>1.41610690625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98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198">
        <v>0</v>
      </c>
      <c r="G41" s="198">
        <v>0</v>
      </c>
      <c r="H41" s="198">
        <v>0</v>
      </c>
      <c r="I41" s="198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98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198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198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0</v>
      </c>
      <c r="F43" s="198">
        <v>229.45</v>
      </c>
      <c r="G43" s="198">
        <v>66.430000000000007</v>
      </c>
      <c r="H43" s="198">
        <v>0</v>
      </c>
      <c r="I43" s="198">
        <v>0</v>
      </c>
      <c r="J43" s="198">
        <v>21199</v>
      </c>
      <c r="K43" s="198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198">
        <v>0</v>
      </c>
      <c r="R43" s="198">
        <v>0</v>
      </c>
      <c r="S43" s="198">
        <f t="shared" ref="S43:S46" si="30">SUMIF($D$6:$R$6,$X$2,D43:R43)</f>
        <v>21494.880000000001</v>
      </c>
      <c r="T43" s="70">
        <f t="shared" ref="T43:T46" si="31">SUM(D43:R43)</f>
        <v>21494.880000000001</v>
      </c>
      <c r="U43" s="198">
        <v>32268</v>
      </c>
      <c r="V43" s="199">
        <f t="shared" ref="V43:V46" si="32">IF(U43=0,0,SUMIF($D$6:$R$6,$X$2,D43:R43)/U43)</f>
        <v>0.66613611007809603</v>
      </c>
      <c r="W43" s="199">
        <f t="shared" ref="W43:W46" si="33">IF(U43=0,0,T43/U43)</f>
        <v>0.66613611007809603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3788.45</v>
      </c>
      <c r="G44" s="70">
        <v>4859.43</v>
      </c>
      <c r="H44" s="70">
        <v>2679.71</v>
      </c>
      <c r="I44" s="70">
        <v>2952.25</v>
      </c>
      <c r="J44" s="70">
        <v>2564.6999999999998</v>
      </c>
      <c r="K44" s="70">
        <v>2228.79</v>
      </c>
      <c r="L44" s="70">
        <v>3576.54</v>
      </c>
      <c r="M44" s="70">
        <v>2886.14</v>
      </c>
      <c r="N44" s="70">
        <v>3034.05</v>
      </c>
      <c r="O44" s="70">
        <v>3025.43</v>
      </c>
      <c r="P44" s="70">
        <v>8873.0400000000009</v>
      </c>
      <c r="Q44" s="198">
        <v>0</v>
      </c>
      <c r="R44" s="198">
        <v>0</v>
      </c>
      <c r="S44" s="198">
        <f t="shared" si="30"/>
        <v>40468.53</v>
      </c>
      <c r="T44" s="70">
        <f t="shared" si="31"/>
        <v>40468.53</v>
      </c>
      <c r="U44" s="198">
        <v>42000</v>
      </c>
      <c r="V44" s="199">
        <f t="shared" si="32"/>
        <v>0.96353642857142852</v>
      </c>
      <c r="W44" s="199">
        <f t="shared" si="33"/>
        <v>0.96353642857142852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70">
        <v>0</v>
      </c>
      <c r="M45" s="198">
        <v>0</v>
      </c>
      <c r="N45" s="70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70">
        <v>120</v>
      </c>
      <c r="M46" s="198">
        <v>550</v>
      </c>
      <c r="N46" s="198">
        <v>565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1235</v>
      </c>
      <c r="T46" s="70">
        <f t="shared" si="31"/>
        <v>1235</v>
      </c>
      <c r="U46" s="198">
        <v>5000</v>
      </c>
      <c r="V46" s="199">
        <f t="shared" si="32"/>
        <v>0.247</v>
      </c>
      <c r="W46" s="199">
        <f t="shared" si="33"/>
        <v>0.247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90180.96</v>
      </c>
      <c r="E48" s="201">
        <f t="shared" si="38"/>
        <v>147170.5</v>
      </c>
      <c r="F48" s="201">
        <f t="shared" si="38"/>
        <v>345536.19000000006</v>
      </c>
      <c r="G48" s="201">
        <f t="shared" si="38"/>
        <v>262638.3</v>
      </c>
      <c r="H48" s="201">
        <f t="shared" si="38"/>
        <v>159923.76999999999</v>
      </c>
      <c r="I48" s="201">
        <f t="shared" si="38"/>
        <v>160062.38000000003</v>
      </c>
      <c r="J48" s="201">
        <f t="shared" si="38"/>
        <v>209056.77999999997</v>
      </c>
      <c r="K48" s="201">
        <f t="shared" si="38"/>
        <v>187880.35000000003</v>
      </c>
      <c r="L48" s="201">
        <f t="shared" si="38"/>
        <v>159098.77000000002</v>
      </c>
      <c r="M48" s="201">
        <f t="shared" si="38"/>
        <v>287545.13</v>
      </c>
      <c r="N48" s="201">
        <f t="shared" si="38"/>
        <v>130449.64000000001</v>
      </c>
      <c r="O48" s="201">
        <f t="shared" si="38"/>
        <v>405743.34</v>
      </c>
      <c r="P48" s="201">
        <f t="shared" si="38"/>
        <v>201378.33000000002</v>
      </c>
      <c r="Q48" s="201">
        <f t="shared" si="38"/>
        <v>1291.45</v>
      </c>
      <c r="R48" s="201">
        <f t="shared" si="38"/>
        <v>0</v>
      </c>
      <c r="S48" s="201">
        <f t="shared" si="38"/>
        <v>2746664.4399999995</v>
      </c>
      <c r="T48" s="91">
        <f t="shared" si="38"/>
        <v>2747955.8899999997</v>
      </c>
      <c r="U48" s="201">
        <f t="shared" si="38"/>
        <v>2785111.0300000003</v>
      </c>
      <c r="V48" s="202">
        <f>SUMIF($D$6:$R$6,$X$2,D48:R48)/U48</f>
        <v>0.98619567062645974</v>
      </c>
      <c r="W48" s="202">
        <f>T48/U48</f>
        <v>0.98665936847767233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83">
        <f t="shared" ref="D51:U51" si="39">D16-D48</f>
        <v>233835.78999999998</v>
      </c>
      <c r="E51" s="383">
        <f t="shared" si="39"/>
        <v>1521022.94</v>
      </c>
      <c r="F51" s="201">
        <f t="shared" si="39"/>
        <v>-184616.44000000006</v>
      </c>
      <c r="G51" s="201">
        <f t="shared" si="39"/>
        <v>-92130.799999999988</v>
      </c>
      <c r="H51" s="201">
        <f t="shared" si="39"/>
        <v>-27107.01999999999</v>
      </c>
      <c r="I51" s="201">
        <f t="shared" si="39"/>
        <v>-18719.630000000034</v>
      </c>
      <c r="J51" s="201">
        <f t="shared" si="39"/>
        <v>-1227.0299999999697</v>
      </c>
      <c r="K51" s="201">
        <f t="shared" si="39"/>
        <v>-19190.100000000035</v>
      </c>
      <c r="L51" s="201">
        <f t="shared" si="39"/>
        <v>2794.9799999999814</v>
      </c>
      <c r="M51" s="201">
        <f t="shared" si="39"/>
        <v>-100476.13</v>
      </c>
      <c r="N51" s="201">
        <f t="shared" si="39"/>
        <v>85331.109999999986</v>
      </c>
      <c r="O51" s="201">
        <f t="shared" si="39"/>
        <v>-115859.84000000003</v>
      </c>
      <c r="P51" s="201">
        <f t="shared" si="39"/>
        <v>-301003.33</v>
      </c>
      <c r="Q51" s="201">
        <f t="shared" si="39"/>
        <v>-982654.45</v>
      </c>
      <c r="R51" s="201">
        <f t="shared" si="39"/>
        <v>0</v>
      </c>
      <c r="S51" s="201">
        <f t="shared" si="39"/>
        <v>982654.50000000047</v>
      </c>
      <c r="T51" s="91">
        <f t="shared" si="39"/>
        <v>5.0000000279396772E-2</v>
      </c>
      <c r="U51" s="201">
        <f t="shared" si="39"/>
        <v>83350.969999999739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309</v>
      </c>
      <c r="B52" s="200"/>
      <c r="C52" s="200"/>
      <c r="D52" s="383"/>
      <c r="E52" s="383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4">
        <f>D16-D48</f>
        <v>233835.78999999998</v>
      </c>
      <c r="E53" s="384">
        <f>D53+E51</f>
        <v>1754858.73</v>
      </c>
      <c r="F53" s="210">
        <f t="shared" ref="F53:R53" si="40">E53+F51</f>
        <v>1570242.29</v>
      </c>
      <c r="G53" s="210">
        <f t="shared" si="40"/>
        <v>1478111.49</v>
      </c>
      <c r="H53" s="210">
        <f>G53+H51-H52</f>
        <v>1451004.47</v>
      </c>
      <c r="I53" s="210">
        <f>H53+I51-I52</f>
        <v>1432284.8399999999</v>
      </c>
      <c r="J53" s="210">
        <f>I53+J51-J52</f>
        <v>1431057.8099999998</v>
      </c>
      <c r="K53" s="210">
        <f t="shared" si="40"/>
        <v>1411867.7099999997</v>
      </c>
      <c r="L53" s="210">
        <f t="shared" si="40"/>
        <v>1414662.6899999997</v>
      </c>
      <c r="M53" s="210">
        <f t="shared" si="40"/>
        <v>1314186.5599999996</v>
      </c>
      <c r="N53" s="210">
        <f t="shared" si="40"/>
        <v>1399517.6699999995</v>
      </c>
      <c r="O53" s="210">
        <f t="shared" si="40"/>
        <v>1283657.8299999994</v>
      </c>
      <c r="P53" s="210">
        <f t="shared" si="40"/>
        <v>982654.4999999993</v>
      </c>
      <c r="Q53" s="210">
        <f t="shared" si="40"/>
        <v>4.9999999348074198E-2</v>
      </c>
      <c r="R53" s="210">
        <f t="shared" si="40"/>
        <v>4.9999999348074198E-2</v>
      </c>
      <c r="S53" s="211"/>
      <c r="T53" s="211"/>
      <c r="U53" s="210">
        <f>U16-U48</f>
        <v>83350.969999999739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8" t="s">
        <v>84</v>
      </c>
      <c r="Q55" s="347"/>
      <c r="R55" s="347"/>
      <c r="S55" s="348"/>
      <c r="T55" s="349" t="s">
        <v>85</v>
      </c>
      <c r="U55" s="348"/>
      <c r="V55" s="362" t="s">
        <v>299</v>
      </c>
      <c r="W55" s="350" t="s">
        <v>300</v>
      </c>
      <c r="X55" s="184"/>
      <c r="Y55" s="106"/>
      <c r="Z55" s="107"/>
      <c r="AA55" s="14"/>
      <c r="AB55" s="14"/>
    </row>
    <row r="56" spans="1:28" ht="18" x14ac:dyDescent="0.25">
      <c r="A56" s="298" t="s">
        <v>240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8" t="s">
        <v>84</v>
      </c>
      <c r="M56" s="339" t="s">
        <v>166</v>
      </c>
      <c r="N56" s="340"/>
      <c r="O56" s="166"/>
      <c r="P56" s="341" t="s">
        <v>265</v>
      </c>
      <c r="Q56" s="175" t="s">
        <v>129</v>
      </c>
      <c r="R56" s="342"/>
      <c r="S56" s="343"/>
      <c r="T56" s="78" t="s">
        <v>308</v>
      </c>
      <c r="U56" s="343"/>
      <c r="V56" s="175">
        <v>1</v>
      </c>
      <c r="W56" s="344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283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1" t="s">
        <v>261</v>
      </c>
      <c r="M57" s="163" t="s">
        <v>301</v>
      </c>
      <c r="N57" s="238"/>
      <c r="O57" s="170"/>
      <c r="P57" s="341" t="s">
        <v>267</v>
      </c>
      <c r="Q57" s="176" t="s">
        <v>129</v>
      </c>
      <c r="R57" s="342"/>
      <c r="S57" s="343"/>
      <c r="T57" s="174" t="s">
        <v>153</v>
      </c>
      <c r="U57" s="343"/>
      <c r="V57" s="175">
        <v>1</v>
      </c>
      <c r="W57" s="344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1" t="s">
        <v>262</v>
      </c>
      <c r="M58" s="163" t="s">
        <v>301</v>
      </c>
      <c r="N58" s="239"/>
      <c r="O58" s="170"/>
      <c r="P58" s="341" t="s">
        <v>263</v>
      </c>
      <c r="Q58" s="176" t="s">
        <v>129</v>
      </c>
      <c r="R58" s="342"/>
      <c r="S58" s="343"/>
      <c r="T58" s="163" t="s">
        <v>154</v>
      </c>
      <c r="U58" s="343"/>
      <c r="V58" s="175">
        <v>1</v>
      </c>
      <c r="W58" s="344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1" t="s">
        <v>257</v>
      </c>
      <c r="M59" s="78" t="s">
        <v>320</v>
      </c>
      <c r="N59" s="366"/>
      <c r="O59" s="174"/>
      <c r="P59" s="341" t="s">
        <v>266</v>
      </c>
      <c r="Q59" s="176" t="s">
        <v>129</v>
      </c>
      <c r="R59" s="342"/>
      <c r="S59" s="343"/>
      <c r="T59" s="163" t="s">
        <v>286</v>
      </c>
      <c r="U59" s="343"/>
      <c r="V59" s="175">
        <v>1</v>
      </c>
      <c r="W59" s="344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361</v>
      </c>
      <c r="C60" s="77"/>
      <c r="D60" s="77"/>
      <c r="E60" s="77"/>
      <c r="F60" s="77"/>
      <c r="G60" s="77"/>
      <c r="H60" s="77"/>
      <c r="I60" s="77"/>
      <c r="J60" s="77"/>
      <c r="K60" s="181"/>
      <c r="L60" s="331" t="s">
        <v>260</v>
      </c>
      <c r="M60" s="78" t="s">
        <v>301</v>
      </c>
      <c r="N60" s="366"/>
      <c r="O60" s="174"/>
      <c r="P60" s="345" t="s">
        <v>264</v>
      </c>
      <c r="Q60" s="176" t="s">
        <v>156</v>
      </c>
      <c r="R60" s="342"/>
      <c r="S60" s="343"/>
      <c r="T60" s="174" t="s">
        <v>155</v>
      </c>
      <c r="U60" s="343"/>
      <c r="V60" s="175">
        <v>1</v>
      </c>
      <c r="W60" s="344">
        <v>1</v>
      </c>
      <c r="X60" s="184"/>
    </row>
    <row r="61" spans="1:28" ht="18" x14ac:dyDescent="0.25">
      <c r="A61" s="171">
        <v>202</v>
      </c>
      <c r="B61" s="75" t="s">
        <v>281</v>
      </c>
      <c r="C61" s="77"/>
      <c r="D61" s="77"/>
      <c r="E61" s="77"/>
      <c r="F61" s="77"/>
      <c r="G61" s="77"/>
      <c r="H61" s="77"/>
      <c r="I61" s="77"/>
      <c r="J61" s="77"/>
      <c r="K61" s="324"/>
      <c r="L61" s="331" t="s">
        <v>258</v>
      </c>
      <c r="M61" s="78" t="s">
        <v>165</v>
      </c>
      <c r="N61" s="366"/>
      <c r="O61" s="174"/>
      <c r="P61" s="346" t="s">
        <v>268</v>
      </c>
      <c r="Q61" s="176" t="s">
        <v>236</v>
      </c>
      <c r="R61" s="342"/>
      <c r="S61" s="343"/>
      <c r="T61" s="174" t="s">
        <v>242</v>
      </c>
      <c r="U61" s="343"/>
      <c r="V61" s="175">
        <v>1</v>
      </c>
      <c r="W61" s="344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366</v>
      </c>
      <c r="C62" s="77"/>
      <c r="D62" s="77"/>
      <c r="E62" s="77"/>
      <c r="F62" s="77"/>
      <c r="G62" s="77"/>
      <c r="H62" s="77"/>
      <c r="I62" s="77"/>
      <c r="J62" s="77"/>
      <c r="K62" s="324"/>
      <c r="L62" s="331" t="s">
        <v>256</v>
      </c>
      <c r="M62" s="78" t="s">
        <v>289</v>
      </c>
      <c r="N62" s="366"/>
      <c r="O62" s="217"/>
      <c r="P62" s="346" t="s">
        <v>310</v>
      </c>
      <c r="Q62" s="176" t="s">
        <v>297</v>
      </c>
      <c r="R62" s="342"/>
      <c r="S62" s="343"/>
      <c r="T62" s="368" t="s">
        <v>319</v>
      </c>
      <c r="U62" s="369"/>
      <c r="V62" s="175">
        <v>1</v>
      </c>
      <c r="W62" s="344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317</v>
      </c>
      <c r="C63" s="34"/>
      <c r="D63" s="77"/>
      <c r="E63" s="77"/>
      <c r="F63" s="77"/>
      <c r="G63" s="77"/>
      <c r="H63" s="77"/>
      <c r="I63" s="77"/>
      <c r="J63" s="77"/>
      <c r="K63" s="323"/>
      <c r="L63" s="331" t="s">
        <v>259</v>
      </c>
      <c r="M63" s="78" t="s">
        <v>255</v>
      </c>
      <c r="N63" s="367"/>
      <c r="O63" s="181"/>
      <c r="P63" s="331" t="s">
        <v>270</v>
      </c>
      <c r="Q63" s="175" t="s">
        <v>157</v>
      </c>
      <c r="R63" s="342"/>
      <c r="S63" s="343"/>
      <c r="T63" s="163" t="s">
        <v>307</v>
      </c>
      <c r="U63" s="343"/>
      <c r="V63" s="175">
        <v>1</v>
      </c>
      <c r="W63" s="344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331</v>
      </c>
      <c r="C64" s="77"/>
      <c r="D64" s="34"/>
      <c r="E64" s="34"/>
      <c r="F64" s="34"/>
      <c r="G64" s="34"/>
      <c r="H64" s="34"/>
      <c r="I64" s="34"/>
      <c r="J64" s="34"/>
      <c r="K64" s="323"/>
      <c r="L64" s="415" t="s">
        <v>362</v>
      </c>
      <c r="M64" s="78" t="s">
        <v>354</v>
      </c>
      <c r="N64" s="367"/>
      <c r="O64" s="181"/>
      <c r="P64" s="331" t="s">
        <v>271</v>
      </c>
      <c r="Q64" s="175" t="s">
        <v>157</v>
      </c>
      <c r="R64" s="342"/>
      <c r="S64" s="343"/>
      <c r="T64" s="163" t="s">
        <v>335</v>
      </c>
      <c r="U64" s="343"/>
      <c r="V64" s="175">
        <v>1</v>
      </c>
      <c r="W64" s="344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5" t="s">
        <v>288</v>
      </c>
      <c r="M65" s="78" t="s">
        <v>245</v>
      </c>
      <c r="N65" s="367"/>
      <c r="O65" s="164"/>
      <c r="P65" s="331" t="s">
        <v>272</v>
      </c>
      <c r="Q65" s="175" t="s">
        <v>157</v>
      </c>
      <c r="R65" s="342"/>
      <c r="S65" s="343"/>
      <c r="T65" s="163" t="s">
        <v>334</v>
      </c>
      <c r="U65" s="343"/>
      <c r="V65" s="175">
        <v>1</v>
      </c>
      <c r="W65" s="344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287</v>
      </c>
      <c r="C66" s="34"/>
      <c r="D66" s="34"/>
      <c r="E66" s="34"/>
      <c r="F66" s="34"/>
      <c r="G66" s="34"/>
      <c r="H66" s="34"/>
      <c r="I66" s="34"/>
      <c r="J66" s="34"/>
      <c r="K66" s="323"/>
      <c r="L66" s="415" t="s">
        <v>363</v>
      </c>
      <c r="M66" s="78" t="s">
        <v>356</v>
      </c>
      <c r="N66" s="366"/>
      <c r="O66" s="164"/>
      <c r="P66" s="331" t="s">
        <v>273</v>
      </c>
      <c r="Q66" s="175" t="s">
        <v>157</v>
      </c>
      <c r="R66" s="342"/>
      <c r="S66" s="343"/>
      <c r="T66" s="163" t="s">
        <v>159</v>
      </c>
      <c r="U66" s="343"/>
      <c r="V66" s="175">
        <v>1</v>
      </c>
      <c r="W66" s="344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367</v>
      </c>
      <c r="C67" s="34"/>
      <c r="D67" s="34"/>
      <c r="E67" s="34"/>
      <c r="F67" s="34"/>
      <c r="G67" s="34"/>
      <c r="H67" s="34"/>
      <c r="I67" s="34"/>
      <c r="J67" s="34"/>
      <c r="K67" s="323"/>
      <c r="L67" s="415" t="s">
        <v>279</v>
      </c>
      <c r="M67" s="78" t="s">
        <v>313</v>
      </c>
      <c r="N67" s="367"/>
      <c r="O67" s="164"/>
      <c r="P67" s="331" t="s">
        <v>269</v>
      </c>
      <c r="Q67" s="175" t="s">
        <v>251</v>
      </c>
      <c r="R67" s="342"/>
      <c r="S67" s="343"/>
      <c r="T67" s="174" t="s">
        <v>158</v>
      </c>
      <c r="U67" s="343"/>
      <c r="V67" s="175">
        <v>1</v>
      </c>
      <c r="W67" s="344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71" t="s">
        <v>336</v>
      </c>
      <c r="C68" s="34"/>
      <c r="D68" s="34"/>
      <c r="E68" s="34"/>
      <c r="F68" s="34"/>
      <c r="G68" s="34"/>
      <c r="H68" s="34"/>
      <c r="I68" s="34"/>
      <c r="J68" s="34"/>
      <c r="K68" s="34"/>
      <c r="L68" s="415" t="s">
        <v>364</v>
      </c>
      <c r="M68" s="78" t="s">
        <v>357</v>
      </c>
      <c r="N68" s="367"/>
      <c r="O68" s="164"/>
      <c r="P68" s="331" t="s">
        <v>274</v>
      </c>
      <c r="Q68" s="175" t="s">
        <v>162</v>
      </c>
      <c r="R68" s="342"/>
      <c r="S68" s="343"/>
      <c r="T68" s="163" t="s">
        <v>161</v>
      </c>
      <c r="U68" s="343"/>
      <c r="V68" s="175">
        <v>1</v>
      </c>
      <c r="W68" s="344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370</v>
      </c>
      <c r="C69" s="34"/>
      <c r="D69" s="34"/>
      <c r="E69" s="34"/>
      <c r="F69" s="34"/>
      <c r="G69" s="34"/>
      <c r="H69" s="34"/>
      <c r="I69" s="34"/>
      <c r="J69" s="34"/>
      <c r="K69" s="323"/>
      <c r="L69" s="336" t="s">
        <v>365</v>
      </c>
      <c r="M69" s="416" t="s">
        <v>368</v>
      </c>
      <c r="N69" s="240"/>
      <c r="O69" s="164"/>
      <c r="P69" s="331" t="s">
        <v>275</v>
      </c>
      <c r="Q69" s="175" t="s">
        <v>163</v>
      </c>
      <c r="R69" s="342"/>
      <c r="S69" s="343"/>
      <c r="T69" s="174" t="s">
        <v>302</v>
      </c>
      <c r="U69" s="343"/>
      <c r="V69" s="175">
        <v>1</v>
      </c>
      <c r="W69" s="344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371</v>
      </c>
      <c r="C70" s="34"/>
      <c r="D70" s="34"/>
      <c r="E70" s="34"/>
      <c r="F70" s="34"/>
      <c r="G70" s="34"/>
      <c r="H70" s="34"/>
      <c r="I70" s="34"/>
      <c r="J70" s="34"/>
      <c r="K70" s="34"/>
      <c r="L70" s="351"/>
      <c r="M70" s="352" t="s">
        <v>294</v>
      </c>
      <c r="N70" s="353">
        <f>COUNTA(M57:M69)</f>
        <v>13</v>
      </c>
      <c r="O70" s="164"/>
      <c r="P70" s="336" t="s">
        <v>276</v>
      </c>
      <c r="Q70" s="361" t="s">
        <v>164</v>
      </c>
      <c r="R70" s="355"/>
      <c r="S70" s="356"/>
      <c r="T70" s="358" t="s">
        <v>254</v>
      </c>
      <c r="U70" s="356"/>
      <c r="V70" s="361">
        <v>1</v>
      </c>
      <c r="W70" s="363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332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6"/>
      <c r="Q71" s="357"/>
      <c r="R71" s="357"/>
      <c r="S71" s="358"/>
      <c r="T71" s="358"/>
      <c r="U71" s="359" t="s">
        <v>298</v>
      </c>
      <c r="V71" s="360">
        <f>SUM(V56:V70)</f>
        <v>15</v>
      </c>
      <c r="W71" s="364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333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345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298" t="s">
        <v>227</v>
      </c>
      <c r="B81" s="164"/>
      <c r="F81" s="164"/>
      <c r="G81" s="164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>
        <v>101</v>
      </c>
      <c r="B82" s="168" t="s">
        <v>305</v>
      </c>
      <c r="F82" s="164"/>
      <c r="G82" s="164"/>
      <c r="H82" s="164"/>
      <c r="I82" s="163"/>
      <c r="J82" s="163"/>
      <c r="K82" s="163"/>
      <c r="L82" s="163"/>
      <c r="M82" s="163"/>
      <c r="N82" s="18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>
        <v>205</v>
      </c>
      <c r="B83" s="75" t="s">
        <v>311</v>
      </c>
      <c r="F83" s="183"/>
      <c r="G83" s="164"/>
      <c r="H83" s="164"/>
      <c r="I83" s="163"/>
      <c r="J83" s="163"/>
      <c r="K83" s="163"/>
      <c r="L83" s="163"/>
      <c r="M83" s="163"/>
      <c r="N83" s="18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>
        <v>301</v>
      </c>
      <c r="B84" s="77" t="s">
        <v>303</v>
      </c>
      <c r="F84" s="325"/>
      <c r="G84" s="164"/>
      <c r="H84" s="164"/>
      <c r="I84" s="163"/>
      <c r="J84" s="163"/>
      <c r="K84" s="163"/>
      <c r="L84" s="163"/>
      <c r="M84" s="163"/>
      <c r="N84" s="18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>
        <v>402</v>
      </c>
      <c r="B85" s="77" t="s">
        <v>295</v>
      </c>
      <c r="F85" s="335"/>
      <c r="G85" s="164"/>
      <c r="H85" s="164"/>
      <c r="I85" s="163"/>
      <c r="J85" s="163"/>
      <c r="K85" s="163"/>
      <c r="L85" s="163"/>
      <c r="M85" s="163"/>
      <c r="N85" s="18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370">
        <v>414</v>
      </c>
      <c r="B86" s="78" t="s">
        <v>316</v>
      </c>
      <c r="F86" s="222"/>
      <c r="G86" s="176"/>
      <c r="H86" s="164"/>
      <c r="I86" s="163"/>
      <c r="J86" s="163"/>
      <c r="K86" s="163"/>
      <c r="L86" s="163"/>
      <c r="M86" s="163"/>
      <c r="N86" s="18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370"/>
      <c r="B87" s="78" t="s">
        <v>318</v>
      </c>
      <c r="F87" s="222"/>
      <c r="G87" s="176"/>
      <c r="H87" s="164"/>
      <c r="I87" s="163"/>
      <c r="J87" s="163"/>
      <c r="K87" s="163"/>
      <c r="L87" s="163"/>
      <c r="M87" s="163"/>
      <c r="N87" s="18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67">
        <v>416</v>
      </c>
      <c r="B88" s="371" t="s">
        <v>296</v>
      </c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A89" s="171">
        <v>418</v>
      </c>
      <c r="B89" s="77" t="s">
        <v>282</v>
      </c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223"/>
      <c r="X89" s="184"/>
      <c r="Y89" s="14"/>
      <c r="Z89" s="13"/>
      <c r="AA89" s="14"/>
      <c r="AB89" s="14"/>
    </row>
    <row r="90" spans="1:28" ht="18" x14ac:dyDescent="0.25">
      <c r="B90" s="77" t="s">
        <v>312</v>
      </c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223"/>
      <c r="X90" s="184"/>
      <c r="Y90" s="14"/>
      <c r="Z90" s="13"/>
      <c r="AA90" s="14"/>
      <c r="AB90" s="14"/>
    </row>
    <row r="91" spans="1:28" ht="18" x14ac:dyDescent="0.25">
      <c r="B91" s="77" t="s">
        <v>306</v>
      </c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223"/>
      <c r="X91" s="184"/>
      <c r="Y91" s="14"/>
      <c r="Z91" s="13"/>
      <c r="AA91" s="14"/>
      <c r="AB91" s="14"/>
    </row>
    <row r="92" spans="1:28" ht="18" x14ac:dyDescent="0.25">
      <c r="A92" s="171">
        <v>432</v>
      </c>
      <c r="B92" s="99" t="s">
        <v>315</v>
      </c>
      <c r="C92" s="34"/>
      <c r="F92" s="222"/>
      <c r="G92" s="176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W92" s="223"/>
      <c r="X92" s="184"/>
      <c r="Y92" s="14"/>
      <c r="Z92" s="13"/>
      <c r="AA92" s="14"/>
      <c r="AB92" s="14"/>
    </row>
    <row r="93" spans="1:28" ht="18" x14ac:dyDescent="0.25">
      <c r="A93" s="171">
        <v>501</v>
      </c>
      <c r="B93" s="77" t="s">
        <v>314</v>
      </c>
      <c r="F93" s="222"/>
      <c r="G93" s="176"/>
      <c r="H93" s="164"/>
      <c r="I93" s="163"/>
      <c r="J93" s="163"/>
      <c r="K93" s="163"/>
      <c r="L93" s="163"/>
      <c r="M93" s="163"/>
      <c r="N93" s="179"/>
      <c r="O93" s="163"/>
      <c r="P93" s="163"/>
      <c r="Q93" s="168"/>
      <c r="R93" s="168"/>
      <c r="S93" s="181"/>
      <c r="W93" s="223"/>
      <c r="X93" s="184"/>
      <c r="Y93" s="14"/>
      <c r="Z93" s="13"/>
      <c r="AA93" s="14"/>
      <c r="AB93" s="14"/>
    </row>
    <row r="94" spans="1:28" ht="18" x14ac:dyDescent="0.25">
      <c r="A94" s="171">
        <v>510</v>
      </c>
      <c r="B94" s="75" t="s">
        <v>304</v>
      </c>
      <c r="F94" s="222"/>
      <c r="G94" s="176"/>
      <c r="H94" s="164"/>
      <c r="I94" s="163"/>
      <c r="J94" s="163"/>
      <c r="K94" s="163"/>
      <c r="L94" s="163"/>
      <c r="M94" s="163"/>
      <c r="N94" s="179"/>
      <c r="O94" s="163"/>
      <c r="P94" s="163"/>
      <c r="Q94" s="168"/>
      <c r="R94" s="168"/>
      <c r="S94" s="181"/>
      <c r="W94" s="223"/>
      <c r="X94" s="184"/>
      <c r="Y94" s="14"/>
      <c r="Z94" s="13"/>
      <c r="AA94" s="14"/>
      <c r="AB94" s="14"/>
    </row>
    <row r="95" spans="1:28" ht="18" x14ac:dyDescent="0.25">
      <c r="A95" s="323"/>
      <c r="B95" s="77"/>
      <c r="F95" s="222"/>
      <c r="G95" s="176"/>
      <c r="H95" s="164"/>
      <c r="I95" s="163"/>
      <c r="J95" s="163"/>
      <c r="K95" s="163"/>
      <c r="L95" s="163"/>
      <c r="M95" s="163"/>
      <c r="N95" s="179"/>
      <c r="O95" s="163"/>
      <c r="P95" s="163"/>
      <c r="Q95" s="168"/>
      <c r="R95" s="168"/>
      <c r="S95" s="181"/>
      <c r="W95" s="223"/>
      <c r="X95" s="184"/>
      <c r="Y95" s="14"/>
      <c r="Z95" s="13"/>
      <c r="AA95" s="14"/>
      <c r="AB95" s="14"/>
    </row>
    <row r="96" spans="1:28" ht="18" x14ac:dyDescent="0.25">
      <c r="A96" s="171"/>
      <c r="B96" s="75"/>
      <c r="F96" s="222"/>
      <c r="G96" s="176"/>
      <c r="H96" s="164"/>
      <c r="I96" s="163"/>
      <c r="J96" s="163"/>
      <c r="K96" s="163"/>
      <c r="L96" s="163"/>
      <c r="M96" s="163"/>
      <c r="N96" s="179"/>
      <c r="O96" s="163"/>
      <c r="P96" s="163"/>
      <c r="Q96" s="168"/>
      <c r="R96" s="168"/>
      <c r="S96" s="181"/>
      <c r="W96" s="223"/>
      <c r="X96" s="184"/>
      <c r="Y96" s="14"/>
      <c r="Z96" s="13"/>
      <c r="AA96" s="14"/>
      <c r="AB96" s="14"/>
    </row>
    <row r="97" spans="1:28" ht="18" x14ac:dyDescent="0.25">
      <c r="A97" s="171"/>
      <c r="B97" s="75"/>
      <c r="F97" s="222"/>
      <c r="G97" s="176"/>
      <c r="H97" s="164"/>
      <c r="I97" s="163"/>
      <c r="J97" s="163"/>
      <c r="K97" s="163"/>
      <c r="L97" s="163"/>
      <c r="M97" s="163"/>
      <c r="N97" s="179"/>
      <c r="O97" s="163"/>
      <c r="P97" s="163"/>
      <c r="Q97" s="168"/>
      <c r="R97" s="168"/>
      <c r="S97" s="181"/>
      <c r="W97" s="223"/>
      <c r="X97" s="184"/>
      <c r="Y97" s="14"/>
      <c r="Z97" s="13"/>
      <c r="AA97" s="14"/>
      <c r="AB97" s="14"/>
    </row>
    <row r="98" spans="1:28" ht="18" x14ac:dyDescent="0.25">
      <c r="A98" s="171"/>
      <c r="B98" s="75"/>
      <c r="F98" s="222"/>
      <c r="G98" s="176"/>
      <c r="H98" s="164"/>
      <c r="I98" s="163"/>
      <c r="J98" s="163"/>
      <c r="K98" s="163"/>
      <c r="L98" s="163"/>
      <c r="M98" s="163"/>
      <c r="N98" s="179"/>
      <c r="O98" s="163"/>
      <c r="P98" s="163"/>
      <c r="Q98" s="168"/>
      <c r="R98" s="168"/>
      <c r="S98" s="181"/>
      <c r="W98" s="223"/>
      <c r="X98" s="184"/>
      <c r="Y98" s="14"/>
      <c r="Z98" s="13"/>
      <c r="AA98" s="14"/>
      <c r="AB98" s="14"/>
    </row>
    <row r="99" spans="1:28" ht="18" x14ac:dyDescent="0.25">
      <c r="A99" s="171"/>
      <c r="B99" s="75"/>
      <c r="F99" s="222"/>
      <c r="G99" s="176"/>
      <c r="H99" s="164"/>
      <c r="I99" s="163"/>
      <c r="J99" s="163"/>
      <c r="K99" s="163"/>
      <c r="L99" s="163"/>
      <c r="M99" s="163"/>
      <c r="N99" s="179"/>
      <c r="O99" s="163"/>
      <c r="P99" s="163"/>
      <c r="Q99" s="168"/>
      <c r="R99" s="168"/>
      <c r="S99" s="181"/>
      <c r="W99" s="223"/>
      <c r="X99" s="184"/>
      <c r="Y99" s="14"/>
      <c r="Z99" s="13"/>
      <c r="AA99" s="14"/>
      <c r="AB99" s="14"/>
    </row>
    <row r="100" spans="1:28" ht="18" x14ac:dyDescent="0.25">
      <c r="A100" s="171"/>
      <c r="B100" s="75"/>
      <c r="F100" s="222"/>
      <c r="G100" s="176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W100" s="223"/>
      <c r="X100" s="184"/>
      <c r="Y100" s="14"/>
      <c r="Z100" s="13"/>
      <c r="AA100" s="14"/>
      <c r="AB100" s="14"/>
    </row>
    <row r="101" spans="1:28" ht="18" x14ac:dyDescent="0.25">
      <c r="A101" s="171"/>
      <c r="B101" s="75"/>
      <c r="F101" s="222"/>
      <c r="G101" s="176"/>
      <c r="H101" s="164"/>
      <c r="I101" s="163"/>
      <c r="J101" s="163"/>
      <c r="K101" s="163"/>
      <c r="L101" s="163"/>
      <c r="M101" s="163"/>
      <c r="N101" s="179"/>
      <c r="O101" s="163"/>
      <c r="P101" s="163"/>
      <c r="Q101" s="168"/>
      <c r="R101" s="168"/>
      <c r="S101" s="181"/>
      <c r="W101" s="223"/>
      <c r="X101" s="184"/>
      <c r="Y101" s="14"/>
      <c r="Z101" s="13"/>
      <c r="AA101" s="14"/>
      <c r="AB101" s="14"/>
    </row>
    <row r="102" spans="1:28" ht="18" x14ac:dyDescent="0.25">
      <c r="A102" s="171"/>
      <c r="B102" s="168"/>
      <c r="F102" s="222"/>
      <c r="G102" s="176"/>
      <c r="H102" s="164"/>
      <c r="I102" s="163"/>
      <c r="J102" s="163"/>
      <c r="K102" s="163"/>
      <c r="L102" s="163"/>
      <c r="M102" s="163"/>
      <c r="N102" s="179"/>
      <c r="O102" s="163"/>
      <c r="P102" s="163"/>
      <c r="Q102" s="168"/>
      <c r="R102" s="168"/>
      <c r="S102" s="181"/>
      <c r="W102" s="223"/>
      <c r="X102" s="184"/>
      <c r="Y102" s="14"/>
      <c r="Z102" s="13"/>
      <c r="AA102" s="14"/>
      <c r="AB102" s="14"/>
    </row>
    <row r="103" spans="1:28" ht="18" x14ac:dyDescent="0.25">
      <c r="B103" s="75"/>
      <c r="F103" s="222"/>
      <c r="G103" s="176"/>
      <c r="H103" s="164"/>
      <c r="I103" s="163"/>
      <c r="J103" s="163"/>
      <c r="K103" s="163"/>
      <c r="L103" s="163"/>
      <c r="M103" s="163"/>
      <c r="N103" s="179"/>
      <c r="O103" s="163"/>
      <c r="P103" s="163"/>
      <c r="Q103" s="168"/>
      <c r="R103" s="168"/>
      <c r="S103" s="181"/>
      <c r="W103" s="164"/>
      <c r="X103" s="184"/>
      <c r="Y103" s="14"/>
      <c r="Z103" s="13"/>
      <c r="AA103" s="14"/>
      <c r="AB103" s="14"/>
    </row>
    <row r="104" spans="1:28" ht="18" x14ac:dyDescent="0.25">
      <c r="B104" s="75"/>
      <c r="F104" s="222"/>
      <c r="G104" s="176"/>
      <c r="H104" s="164"/>
      <c r="I104" s="163"/>
      <c r="J104" s="163"/>
      <c r="K104" s="163"/>
      <c r="L104" s="163"/>
      <c r="M104" s="163"/>
      <c r="N104" s="179"/>
      <c r="O104" s="163"/>
      <c r="P104" s="163"/>
      <c r="Q104" s="168"/>
      <c r="R104" s="168"/>
      <c r="S104" s="181"/>
      <c r="W104" s="164"/>
      <c r="X104" s="184"/>
      <c r="Y104" s="14"/>
      <c r="Z104" s="13"/>
      <c r="AA104" s="14"/>
      <c r="AB104" s="14"/>
    </row>
    <row r="105" spans="1:28" ht="18" x14ac:dyDescent="0.25">
      <c r="A105" s="171"/>
      <c r="B105" s="168"/>
      <c r="F105" s="222"/>
      <c r="G105" s="176"/>
      <c r="H105" s="164"/>
      <c r="I105" s="163"/>
      <c r="J105" s="163"/>
      <c r="K105" s="163"/>
      <c r="L105" s="163"/>
      <c r="M105" s="163"/>
      <c r="N105" s="179"/>
      <c r="O105" s="163"/>
      <c r="P105" s="163"/>
      <c r="Q105" s="168"/>
      <c r="R105" s="168"/>
      <c r="S105" s="181"/>
      <c r="W105" s="164"/>
      <c r="X105" s="184"/>
      <c r="Y105" s="14"/>
      <c r="Z105" s="13"/>
      <c r="AA105" s="14"/>
      <c r="AB105" s="14"/>
    </row>
    <row r="106" spans="1:28" ht="18" x14ac:dyDescent="0.25">
      <c r="A106" s="171"/>
      <c r="B106" s="75"/>
      <c r="F106" s="222"/>
      <c r="G106" s="164"/>
      <c r="H106" s="164"/>
      <c r="I106" s="163"/>
      <c r="J106" s="163"/>
      <c r="K106" s="163"/>
      <c r="L106" s="163"/>
      <c r="M106" s="163"/>
      <c r="N106" s="179"/>
      <c r="O106" s="163"/>
      <c r="P106" s="163"/>
      <c r="Q106" s="168"/>
      <c r="R106" s="168"/>
      <c r="S106" s="181"/>
      <c r="X106" s="184"/>
      <c r="Y106" s="14"/>
      <c r="Z106" s="13"/>
      <c r="AA106" s="14"/>
      <c r="AB106" s="14"/>
    </row>
    <row r="107" spans="1:28" ht="18" x14ac:dyDescent="0.25">
      <c r="A107" s="171"/>
      <c r="B107" s="168"/>
      <c r="F107" s="222"/>
      <c r="G107" s="164"/>
      <c r="H107" s="164"/>
      <c r="I107" s="163"/>
      <c r="J107" s="163"/>
      <c r="K107" s="163"/>
      <c r="L107" s="163"/>
      <c r="M107" s="163"/>
      <c r="N107" s="179"/>
      <c r="O107" s="163"/>
      <c r="P107" s="216"/>
      <c r="Q107" s="168"/>
      <c r="R107" s="168"/>
      <c r="S107" s="181"/>
      <c r="W107" s="164"/>
      <c r="X107" s="184"/>
      <c r="Y107" s="14"/>
      <c r="Z107" s="13"/>
      <c r="AA107" s="14"/>
      <c r="AB107" s="14"/>
    </row>
    <row r="108" spans="1:28" ht="18" x14ac:dyDescent="0.25">
      <c r="A108" s="171"/>
      <c r="B108" s="168"/>
      <c r="F108" s="222"/>
      <c r="G108" s="164"/>
      <c r="H108" s="164"/>
      <c r="I108" s="216"/>
      <c r="J108" s="216"/>
      <c r="K108" s="216"/>
      <c r="L108" s="216"/>
      <c r="M108" s="163"/>
      <c r="N108" s="179"/>
      <c r="O108" s="163"/>
      <c r="P108" s="216"/>
      <c r="Q108" s="168"/>
      <c r="R108" s="168"/>
      <c r="S108" s="181"/>
      <c r="T108" s="164"/>
      <c r="U108" s="164"/>
      <c r="V108" s="181"/>
      <c r="W108" s="181"/>
      <c r="X108" s="184"/>
      <c r="Y108" s="14"/>
      <c r="Z108" s="13"/>
      <c r="AA108" s="14"/>
      <c r="AB108" s="14"/>
    </row>
    <row r="109" spans="1:28" ht="18" x14ac:dyDescent="0.25">
      <c r="A109" s="171"/>
      <c r="B109" s="168"/>
      <c r="F109" s="222"/>
      <c r="G109" s="164"/>
      <c r="H109" s="164"/>
      <c r="I109" s="216"/>
      <c r="J109" s="216"/>
      <c r="K109" s="216"/>
      <c r="L109" s="216"/>
      <c r="M109" s="216"/>
      <c r="N109" s="179"/>
      <c r="O109" s="216"/>
      <c r="P109" s="216"/>
      <c r="Q109" s="168"/>
      <c r="R109" s="168"/>
      <c r="S109" s="181"/>
      <c r="T109" s="181"/>
      <c r="U109" s="218"/>
      <c r="V109" s="181"/>
      <c r="W109" s="181"/>
      <c r="X109" s="184"/>
      <c r="Y109" s="14"/>
      <c r="Z109" s="13"/>
      <c r="AA109" s="14"/>
      <c r="AB109" s="14"/>
    </row>
    <row r="110" spans="1:28" ht="18" x14ac:dyDescent="0.25">
      <c r="F110" s="222"/>
      <c r="G110" s="164"/>
      <c r="H110" s="164"/>
      <c r="I110" s="216"/>
      <c r="J110" s="216"/>
      <c r="K110" s="216"/>
      <c r="L110" s="216"/>
      <c r="M110" s="216"/>
      <c r="N110" s="179"/>
      <c r="O110" s="216"/>
      <c r="P110" s="163"/>
      <c r="Q110" s="168"/>
      <c r="R110" s="222"/>
      <c r="S110" s="181"/>
      <c r="T110" s="181"/>
      <c r="U110" s="218"/>
      <c r="V110" s="181"/>
      <c r="W110" s="181"/>
      <c r="X110" s="184"/>
      <c r="Y110" s="14"/>
      <c r="Z110" s="13"/>
      <c r="AA110" s="14"/>
      <c r="AB110" s="14"/>
    </row>
    <row r="111" spans="1:28" ht="18" x14ac:dyDescent="0.25">
      <c r="F111" s="215"/>
      <c r="G111" s="164"/>
      <c r="H111" s="164"/>
      <c r="I111" s="163"/>
      <c r="J111" s="163"/>
      <c r="K111" s="163"/>
      <c r="L111" s="163"/>
      <c r="M111" s="216"/>
      <c r="N111" s="179"/>
      <c r="O111" s="216"/>
      <c r="P111" s="163"/>
      <c r="Q111" s="215"/>
      <c r="R111" s="222"/>
      <c r="S111" s="181"/>
      <c r="T111" s="181"/>
      <c r="U111" s="181"/>
      <c r="V111" s="181"/>
      <c r="W111" s="181"/>
      <c r="X111" s="184"/>
      <c r="Y111" s="14"/>
      <c r="Z111" s="13"/>
      <c r="AA111" s="14"/>
      <c r="AB111" s="14"/>
    </row>
    <row r="112" spans="1:28" ht="18" x14ac:dyDescent="0.25">
      <c r="F112" s="215"/>
      <c r="G112" s="164"/>
      <c r="H112" s="164"/>
      <c r="I112" s="163"/>
      <c r="J112" s="163"/>
      <c r="K112" s="163"/>
      <c r="L112" s="163"/>
      <c r="M112" s="163"/>
      <c r="N112" s="179"/>
      <c r="O112" s="163"/>
      <c r="P112" s="163"/>
      <c r="Q112" s="215"/>
      <c r="R112" s="222"/>
      <c r="S112" s="181"/>
      <c r="T112" s="181"/>
      <c r="U112" s="181"/>
      <c r="V112" s="181"/>
      <c r="W112" s="181"/>
      <c r="X112" s="184"/>
      <c r="Y112" s="14"/>
      <c r="Z112" s="13"/>
      <c r="AA112" s="14"/>
      <c r="AB112" s="14"/>
    </row>
    <row r="113" spans="1:28" s="14" customFormat="1" ht="18" x14ac:dyDescent="0.25">
      <c r="F113" s="215"/>
      <c r="G113" s="164"/>
      <c r="H113" s="164"/>
      <c r="I113" s="163"/>
      <c r="J113" s="163"/>
      <c r="K113" s="163"/>
      <c r="L113" s="163"/>
      <c r="M113" s="163"/>
      <c r="N113" s="179"/>
      <c r="O113" s="163"/>
      <c r="P113" s="163"/>
      <c r="Q113" s="215"/>
      <c r="R113" s="168"/>
      <c r="S113" s="181"/>
      <c r="T113" s="181"/>
      <c r="U113" s="181"/>
      <c r="V113" s="181"/>
      <c r="W113" s="181"/>
      <c r="X113" s="184"/>
    </row>
    <row r="114" spans="1:28" ht="18" x14ac:dyDescent="0.25">
      <c r="F114" s="164"/>
      <c r="G114" s="164"/>
      <c r="H114" s="164"/>
      <c r="I114" s="163"/>
      <c r="J114" s="163"/>
      <c r="K114" s="163"/>
      <c r="L114" s="163"/>
      <c r="M114" s="163"/>
      <c r="N114" s="179"/>
      <c r="O114" s="163"/>
      <c r="P114" s="163"/>
      <c r="Q114" s="168"/>
      <c r="R114" s="168"/>
      <c r="S114" s="181"/>
      <c r="T114" s="181"/>
      <c r="U114" s="181"/>
      <c r="V114" s="181"/>
      <c r="W114" s="181"/>
      <c r="X114" s="184"/>
      <c r="Y114" s="14"/>
      <c r="Z114" s="14"/>
      <c r="AA114" s="14"/>
      <c r="AB114" s="14"/>
    </row>
    <row r="115" spans="1:28" ht="18" x14ac:dyDescent="0.25">
      <c r="E115" s="223"/>
      <c r="F115" s="184"/>
      <c r="G115" s="164"/>
      <c r="H115" s="164"/>
      <c r="I115" s="168"/>
      <c r="J115" s="168"/>
      <c r="K115" s="168"/>
      <c r="L115" s="168"/>
      <c r="M115" s="163"/>
      <c r="N115" s="180"/>
      <c r="O115" s="163"/>
      <c r="P115" s="164"/>
      <c r="Q115" s="168"/>
      <c r="R115" s="168"/>
      <c r="S115" s="181"/>
      <c r="T115" s="181"/>
      <c r="U115" s="181"/>
      <c r="V115" s="181"/>
      <c r="W115" s="181"/>
      <c r="X115" s="184"/>
      <c r="Y115" s="14"/>
      <c r="Z115" s="14"/>
      <c r="AA115" s="14"/>
      <c r="AB115" s="14"/>
    </row>
    <row r="116" spans="1:28" ht="18" customHeight="1" x14ac:dyDescent="0.25">
      <c r="E116" s="223"/>
      <c r="F116" s="168"/>
      <c r="G116" s="164"/>
      <c r="H116" s="164"/>
      <c r="I116" s="168"/>
      <c r="J116" s="168"/>
      <c r="K116" s="168"/>
      <c r="L116" s="168"/>
      <c r="M116" s="168"/>
      <c r="N116" s="168"/>
      <c r="O116" s="164"/>
      <c r="P116" s="164"/>
      <c r="Q116" s="168"/>
      <c r="R116" s="168"/>
      <c r="S116" s="181"/>
      <c r="T116" s="181"/>
      <c r="U116" s="181"/>
      <c r="V116" s="181"/>
      <c r="W116" s="181"/>
      <c r="X116" s="184"/>
      <c r="Y116" s="14"/>
      <c r="Z116" s="14"/>
      <c r="AA116" s="14"/>
      <c r="AB116" s="14"/>
    </row>
    <row r="117" spans="1:28" ht="18" x14ac:dyDescent="0.25">
      <c r="E117" s="223"/>
      <c r="F117" s="168"/>
      <c r="G117" s="164"/>
      <c r="H117" s="164"/>
      <c r="I117" s="168"/>
      <c r="J117" s="168"/>
      <c r="K117" s="168"/>
      <c r="L117" s="168"/>
      <c r="M117" s="164"/>
      <c r="N117" s="164"/>
      <c r="O117" s="164"/>
      <c r="P117" s="164"/>
      <c r="Q117" s="168"/>
      <c r="R117" s="168"/>
      <c r="S117" s="181"/>
      <c r="T117" s="181"/>
      <c r="U117" s="181"/>
      <c r="V117" s="181"/>
      <c r="W117" s="181"/>
      <c r="X117" s="184"/>
      <c r="Y117" s="14"/>
      <c r="Z117" s="14"/>
      <c r="AA117" s="14"/>
      <c r="AB117" s="14"/>
    </row>
    <row r="118" spans="1:28" ht="18" x14ac:dyDescent="0.25">
      <c r="E118" s="223"/>
      <c r="F118" s="168"/>
      <c r="G118" s="164"/>
      <c r="H118" s="168"/>
      <c r="I118" s="168"/>
      <c r="J118" s="168"/>
      <c r="K118" s="168"/>
      <c r="L118" s="168"/>
      <c r="M118" s="164"/>
      <c r="N118" s="164"/>
      <c r="O118" s="164"/>
      <c r="P118" s="164"/>
      <c r="Q118" s="168"/>
      <c r="R118" s="168"/>
      <c r="S118" s="181"/>
      <c r="T118" s="181"/>
      <c r="U118" s="181"/>
      <c r="V118" s="181"/>
      <c r="W118" s="181"/>
      <c r="X118" s="184"/>
      <c r="Y118" s="14"/>
      <c r="Z118" s="14"/>
      <c r="AA118" s="14"/>
      <c r="AB118" s="14"/>
    </row>
    <row r="119" spans="1:28" ht="18" x14ac:dyDescent="0.25">
      <c r="E119" s="223"/>
      <c r="F119" s="168"/>
      <c r="G119" s="164"/>
      <c r="H119" s="168"/>
      <c r="I119" s="164"/>
      <c r="J119" s="164"/>
      <c r="K119" s="168"/>
      <c r="L119" s="168"/>
      <c r="M119" s="164"/>
      <c r="N119" s="164"/>
      <c r="O119" s="164"/>
      <c r="P119" s="164"/>
      <c r="Q119" s="168"/>
      <c r="R119" s="164"/>
      <c r="S119" s="181"/>
      <c r="T119" s="181"/>
      <c r="U119" s="181"/>
      <c r="V119" s="168"/>
      <c r="W119" s="168"/>
      <c r="X119" s="184"/>
      <c r="Y119" s="14"/>
      <c r="Z119" s="14"/>
      <c r="AA119" s="14"/>
      <c r="AB119" s="14"/>
    </row>
    <row r="120" spans="1:28" ht="18" x14ac:dyDescent="0.25">
      <c r="E120" s="223"/>
      <c r="F120" s="168"/>
      <c r="G120" s="164"/>
      <c r="H120" s="168"/>
      <c r="I120" s="164"/>
      <c r="J120" s="164"/>
      <c r="K120" s="168"/>
      <c r="L120" s="168"/>
      <c r="M120" s="164"/>
      <c r="N120" s="164"/>
      <c r="O120" s="164"/>
      <c r="P120" s="164"/>
      <c r="Q120" s="164"/>
      <c r="R120" s="164"/>
      <c r="S120" s="168"/>
      <c r="T120" s="168"/>
      <c r="U120" s="168"/>
      <c r="V120" s="168"/>
      <c r="W120" s="168"/>
      <c r="X120" s="184"/>
      <c r="Y120" s="14"/>
      <c r="Z120" s="14"/>
      <c r="AA120" s="14"/>
      <c r="AB120" s="14"/>
    </row>
    <row r="121" spans="1:28" ht="18" x14ac:dyDescent="0.25">
      <c r="E121" s="223"/>
      <c r="F121" s="168"/>
      <c r="G121" s="168"/>
      <c r="H121" s="168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8"/>
      <c r="T121" s="168"/>
      <c r="U121" s="168"/>
      <c r="V121" s="168"/>
      <c r="W121" s="168"/>
      <c r="X121" s="184"/>
      <c r="Y121" s="14"/>
      <c r="Z121" s="14"/>
      <c r="AA121" s="14"/>
      <c r="AB121" s="14"/>
    </row>
    <row r="122" spans="1:28" ht="18" x14ac:dyDescent="0.25">
      <c r="E122" s="223"/>
      <c r="F122" s="168"/>
      <c r="G122" s="168"/>
      <c r="H122" s="168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8"/>
      <c r="T122" s="168"/>
      <c r="U122" s="168"/>
      <c r="V122" s="168"/>
      <c r="W122" s="168"/>
      <c r="X122" s="184"/>
      <c r="Y122" s="14"/>
      <c r="Z122" s="14"/>
      <c r="AA122" s="14"/>
      <c r="AB122" s="14"/>
    </row>
    <row r="123" spans="1:28" ht="18" x14ac:dyDescent="0.25">
      <c r="E123" s="223"/>
      <c r="F123" s="168"/>
      <c r="G123" s="168"/>
      <c r="H123" s="168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8"/>
      <c r="T123" s="168"/>
      <c r="U123" s="168"/>
      <c r="V123" s="168"/>
      <c r="W123" s="168"/>
      <c r="X123" s="184"/>
      <c r="Y123" s="14"/>
      <c r="Z123" s="14"/>
      <c r="AA123" s="14"/>
      <c r="AB123" s="14"/>
    </row>
    <row r="124" spans="1:28" ht="18" x14ac:dyDescent="0.25">
      <c r="E124" s="223"/>
      <c r="F124" s="168"/>
      <c r="G124" s="168"/>
      <c r="H124" s="168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8"/>
      <c r="T124" s="168"/>
      <c r="U124" s="168"/>
      <c r="V124" s="168"/>
      <c r="W124" s="168"/>
      <c r="X124" s="184"/>
      <c r="Y124" s="14"/>
      <c r="Z124" s="14"/>
      <c r="AA124" s="14"/>
      <c r="AB124" s="14"/>
    </row>
    <row r="125" spans="1:28" ht="18" x14ac:dyDescent="0.25">
      <c r="E125" s="223"/>
      <c r="F125" s="168"/>
      <c r="G125" s="168"/>
      <c r="H125" s="168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8"/>
      <c r="T125" s="168"/>
      <c r="U125" s="168"/>
      <c r="V125" s="168"/>
      <c r="W125" s="168"/>
      <c r="X125" s="184"/>
      <c r="Y125" s="14"/>
      <c r="Z125" s="14"/>
      <c r="AA125" s="14"/>
      <c r="AB125" s="14"/>
    </row>
    <row r="126" spans="1:28" ht="18" x14ac:dyDescent="0.25">
      <c r="E126" s="223"/>
      <c r="F126" s="168"/>
      <c r="G126" s="168"/>
      <c r="H126" s="168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8"/>
      <c r="T126" s="168"/>
      <c r="U126" s="168"/>
      <c r="V126" s="168"/>
      <c r="W126" s="168"/>
      <c r="X126" s="184"/>
      <c r="Y126" s="14"/>
      <c r="Z126" s="14"/>
      <c r="AA126" s="14"/>
      <c r="AB126" s="14"/>
    </row>
    <row r="127" spans="1:28" ht="18" x14ac:dyDescent="0.25">
      <c r="E127" s="223"/>
      <c r="F127" s="168"/>
      <c r="G127" s="168"/>
      <c r="H127" s="168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8"/>
      <c r="T127" s="168"/>
      <c r="U127" s="168"/>
      <c r="V127" s="168"/>
      <c r="W127" s="168"/>
      <c r="X127" s="184"/>
      <c r="Y127" s="14"/>
      <c r="Z127" s="14"/>
      <c r="AA127" s="14"/>
      <c r="AB127" s="14"/>
    </row>
    <row r="128" spans="1:28" ht="18" x14ac:dyDescent="0.25">
      <c r="A128" s="168"/>
      <c r="B128" s="164"/>
      <c r="D128" s="168"/>
      <c r="E128" s="168"/>
      <c r="F128" s="164"/>
      <c r="G128" s="168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8"/>
      <c r="T128" s="168"/>
      <c r="U128" s="168"/>
      <c r="V128" s="168"/>
      <c r="W128" s="168"/>
      <c r="X128" s="184"/>
      <c r="Y128" s="14"/>
      <c r="Z128" s="14"/>
      <c r="AA128" s="14"/>
      <c r="AB128" s="14"/>
    </row>
    <row r="129" spans="1:28" ht="18" x14ac:dyDescent="0.25">
      <c r="A129" s="168"/>
      <c r="D129" s="164"/>
      <c r="E129" s="168"/>
      <c r="F129" s="164"/>
      <c r="G129" s="168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8"/>
      <c r="T129" s="168"/>
      <c r="U129" s="168"/>
      <c r="V129" s="168"/>
      <c r="W129" s="168"/>
      <c r="X129" s="184"/>
      <c r="Y129" s="14"/>
      <c r="Z129" s="14"/>
      <c r="AA129" s="14"/>
      <c r="AB129" s="14"/>
    </row>
    <row r="130" spans="1:28" ht="18" x14ac:dyDescent="0.25"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8"/>
      <c r="T130" s="168"/>
      <c r="U130" s="168"/>
      <c r="V130" s="168"/>
      <c r="W130" s="168"/>
      <c r="X130" s="184"/>
      <c r="Y130" s="14"/>
      <c r="Z130" s="14"/>
      <c r="AA130" s="14"/>
      <c r="AB130" s="14"/>
    </row>
    <row r="131" spans="1:28" ht="18" x14ac:dyDescent="0.25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8"/>
      <c r="T131" s="168"/>
      <c r="U131" s="168"/>
      <c r="V131" s="75"/>
      <c r="W131" s="75"/>
      <c r="X131" s="184"/>
      <c r="Y131" s="14"/>
      <c r="Z131" s="14"/>
      <c r="AA131" s="14"/>
      <c r="AB131" s="14"/>
    </row>
    <row r="132" spans="1:28" ht="18" x14ac:dyDescent="0.25">
      <c r="M132" s="164"/>
      <c r="N132" s="164"/>
      <c r="O132" s="164"/>
      <c r="S132" s="75"/>
      <c r="T132" s="75"/>
      <c r="U132" s="75"/>
      <c r="V132" s="75"/>
      <c r="W132" s="75"/>
    </row>
    <row r="133" spans="1:28" ht="18" x14ac:dyDescent="0.25">
      <c r="S133" s="75"/>
      <c r="T133" s="75"/>
      <c r="U133" s="75"/>
      <c r="V133" s="75"/>
      <c r="W133" s="75"/>
    </row>
    <row r="134" spans="1:28" ht="18" x14ac:dyDescent="0.25">
      <c r="S134" s="75"/>
      <c r="T134" s="75"/>
      <c r="U134" s="75"/>
      <c r="V134" s="75"/>
      <c r="W134" s="75"/>
    </row>
    <row r="135" spans="1:28" ht="18" x14ac:dyDescent="0.25">
      <c r="S135" s="75"/>
      <c r="T135" s="75"/>
      <c r="U135" s="75"/>
      <c r="V135" s="76"/>
      <c r="W135" s="76"/>
    </row>
    <row r="136" spans="1:28" ht="18" x14ac:dyDescent="0.25">
      <c r="S136" s="75"/>
      <c r="T136" s="76"/>
      <c r="U136" s="76"/>
      <c r="V136" s="76"/>
      <c r="W136" s="76"/>
    </row>
    <row r="137" spans="1:28" ht="18" x14ac:dyDescent="0.25">
      <c r="S137" s="75"/>
      <c r="T137" s="76"/>
      <c r="U137" s="76"/>
      <c r="V137" s="76"/>
      <c r="W137" s="76"/>
    </row>
    <row r="138" spans="1:28" ht="18" x14ac:dyDescent="0.25">
      <c r="S138" s="75"/>
      <c r="T138" s="76"/>
      <c r="U138" s="76"/>
      <c r="V138" s="76"/>
      <c r="W138" s="76"/>
    </row>
    <row r="139" spans="1:28" ht="18" x14ac:dyDescent="0.25">
      <c r="S139" s="75"/>
      <c r="T139" s="76"/>
      <c r="U139" s="76"/>
      <c r="V139" s="76"/>
      <c r="W139" s="76"/>
    </row>
    <row r="140" spans="1:28" ht="18" x14ac:dyDescent="0.25">
      <c r="S140" s="75"/>
      <c r="T140" s="76"/>
      <c r="U140" s="76"/>
      <c r="V140" s="76"/>
      <c r="W140" s="76"/>
    </row>
    <row r="141" spans="1:28" ht="18" x14ac:dyDescent="0.25">
      <c r="S141" s="75"/>
      <c r="T141" s="76"/>
      <c r="U141" s="76"/>
      <c r="V141" s="76"/>
      <c r="W141" s="76"/>
    </row>
    <row r="142" spans="1:28" ht="18" x14ac:dyDescent="0.25">
      <c r="S142" s="75"/>
      <c r="T142" s="76"/>
      <c r="U142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2"/>
      <c r="B46" s="422"/>
      <c r="C46" s="164"/>
      <c r="D46" s="422"/>
      <c r="E46" s="422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2"/>
      <c r="B47" s="422"/>
      <c r="C47" s="164"/>
      <c r="D47" s="422"/>
      <c r="E47" s="422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2"/>
      <c r="B48" s="422"/>
      <c r="C48" s="164"/>
      <c r="D48" s="422"/>
      <c r="E48" s="422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2"/>
      <c r="B49" s="422"/>
      <c r="C49" s="164"/>
      <c r="D49" s="422"/>
      <c r="E49" s="422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2"/>
      <c r="B52" s="422"/>
      <c r="C52" s="174"/>
      <c r="D52" s="422"/>
      <c r="E52" s="422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2"/>
      <c r="B53" s="422"/>
      <c r="C53" s="172"/>
      <c r="D53" s="422"/>
      <c r="E53" s="422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240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241</v>
      </c>
      <c r="C57" s="172"/>
      <c r="D57" s="422"/>
      <c r="E57" s="422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2"/>
      <c r="B58" s="422"/>
      <c r="C58" s="163"/>
      <c r="D58" s="422"/>
      <c r="E58" s="422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/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291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252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253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369</v>
      </c>
      <c r="O6" s="69" t="s">
        <v>369</v>
      </c>
      <c r="P6" s="69" t="s">
        <v>369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98.75</v>
      </c>
      <c r="F11" s="9">
        <f>IF(F$6="Actual",'9397 BOEE'!F11,0)</f>
        <v>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98.75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174861.75</v>
      </c>
      <c r="E12" s="9">
        <f>IF(E$6="Actual",'9397 BOEE'!E12,0)</f>
        <v>205578</v>
      </c>
      <c r="F12" s="9">
        <f>IF(F$6="Actual",'9397 BOEE'!F12,0)</f>
        <v>117549.75</v>
      </c>
      <c r="G12" s="9">
        <f>IF(G$6="Actual",'9397 BOEE'!G12,0)</f>
        <v>125126.25</v>
      </c>
      <c r="H12" s="9">
        <v>97761.75</v>
      </c>
      <c r="I12" s="9">
        <f>IF(I$6="Actual",'9397 BOEE'!I12,0)</f>
        <v>103017.75</v>
      </c>
      <c r="J12" s="9">
        <f>IF(J$6="Actual",'9397 BOEE'!J12,0)</f>
        <v>149394.75</v>
      </c>
      <c r="K12" s="9">
        <f>IF(K$6="Actual",'9397 BOEE'!K12,0)</f>
        <v>123095.25</v>
      </c>
      <c r="L12" s="9">
        <f>IF(L$6="Actual",'9397 BOEE'!L12,0)</f>
        <v>120010</v>
      </c>
      <c r="M12" s="9">
        <f>IF(M$6="Actual",'9397 BOEE'!M12,0)</f>
        <v>141172</v>
      </c>
      <c r="N12" s="9">
        <v>167985.75</v>
      </c>
      <c r="O12" s="9">
        <v>230383.5</v>
      </c>
      <c r="P12" s="9">
        <v>-99745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1656191.5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49155</v>
      </c>
      <c r="E14" s="9">
        <f>IF(E$6="Actual",'9397 BOEE'!E14,0)</f>
        <v>58365</v>
      </c>
      <c r="F14" s="9">
        <f>IF(F$6="Actual",'9397 BOEE'!F14,0)</f>
        <v>43370</v>
      </c>
      <c r="G14" s="9">
        <f>IF(G$6="Actual",'9397 BOEE'!G14,0)</f>
        <v>45381.25</v>
      </c>
      <c r="H14" s="9">
        <f>IF(H$6="Actual",'9397 BOEE'!H14,0)</f>
        <v>35055</v>
      </c>
      <c r="I14" s="9">
        <f>IF(I$6="Actual",'9397 BOEE'!I14,0)</f>
        <v>38325</v>
      </c>
      <c r="J14" s="9">
        <f>IF(J$6="Actual",'9397 BOEE'!J14,0)</f>
        <v>58435</v>
      </c>
      <c r="K14" s="9">
        <f>IF(K$6="Actual",'9397 BOEE'!K14,0)</f>
        <v>45595</v>
      </c>
      <c r="L14" s="9">
        <f>IF(L$6="Actual",'9397 BOEE'!L14,0)</f>
        <v>41883.75</v>
      </c>
      <c r="M14" s="9">
        <f>IF(M$6="Actual",'9397 BOEE'!M14,0)</f>
        <v>45897</v>
      </c>
      <c r="N14" s="9">
        <v>47795</v>
      </c>
      <c r="O14" s="9">
        <v>59500</v>
      </c>
      <c r="P14" s="9">
        <v>120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568877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224016.75</v>
      </c>
      <c r="E16" s="201">
        <f t="shared" ref="E16:S16" si="2">SUM(E10:E15)</f>
        <v>264041.75</v>
      </c>
      <c r="F16" s="201">
        <f t="shared" si="2"/>
        <v>160919.75</v>
      </c>
      <c r="G16" s="201">
        <f t="shared" si="2"/>
        <v>170507.5</v>
      </c>
      <c r="H16" s="201">
        <f t="shared" si="2"/>
        <v>132816.75</v>
      </c>
      <c r="I16" s="201">
        <f t="shared" si="2"/>
        <v>141342.75</v>
      </c>
      <c r="J16" s="201">
        <f t="shared" si="2"/>
        <v>207829.75</v>
      </c>
      <c r="K16" s="201">
        <f t="shared" si="2"/>
        <v>168690.25</v>
      </c>
      <c r="L16" s="201">
        <f t="shared" si="2"/>
        <v>161893.75</v>
      </c>
      <c r="M16" s="201">
        <f t="shared" si="2"/>
        <v>187069</v>
      </c>
      <c r="N16" s="201">
        <f t="shared" si="2"/>
        <v>215780.75</v>
      </c>
      <c r="O16" s="201">
        <f t="shared" si="2"/>
        <v>289883.5</v>
      </c>
      <c r="P16" s="201">
        <f t="shared" si="2"/>
        <v>-99625</v>
      </c>
      <c r="Q16" s="201">
        <f t="shared" si="2"/>
        <v>0</v>
      </c>
      <c r="R16" s="201">
        <f t="shared" si="2"/>
        <v>0</v>
      </c>
      <c r="S16" s="201">
        <f t="shared" si="2"/>
        <v>2225167.25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8"/>
      <c r="E18" s="378">
        <v>21.25</v>
      </c>
      <c r="F18" s="378"/>
      <c r="G18" s="378"/>
      <c r="H18" s="378"/>
      <c r="I18" s="378"/>
      <c r="J18" s="378"/>
      <c r="K18" s="378">
        <v>0</v>
      </c>
      <c r="L18" s="378">
        <v>0</v>
      </c>
      <c r="M18" s="378"/>
      <c r="N18" s="378"/>
      <c r="O18" s="378"/>
      <c r="P18" s="292"/>
      <c r="Q18" s="292"/>
      <c r="R18" s="292"/>
      <c r="S18" s="9">
        <f t="shared" ref="S18:S19" si="3">SUM(D18:R18)</f>
        <v>21.25</v>
      </c>
    </row>
    <row r="19" spans="1:21" ht="15" x14ac:dyDescent="0.2">
      <c r="A19" s="37" t="s">
        <v>222</v>
      </c>
      <c r="B19" s="37" t="s">
        <v>352</v>
      </c>
      <c r="D19" s="385">
        <v>55051.25</v>
      </c>
      <c r="E19" s="385">
        <v>64820</v>
      </c>
      <c r="F19" s="385">
        <v>37046.25</v>
      </c>
      <c r="G19" s="385">
        <v>39422.5</v>
      </c>
      <c r="H19" s="385">
        <v>30771.25</v>
      </c>
      <c r="I19" s="385">
        <v>32431.25</v>
      </c>
      <c r="J19" s="385">
        <v>46966.25</v>
      </c>
      <c r="K19" s="385">
        <v>38823.75</v>
      </c>
      <c r="L19" s="385">
        <v>37746.25</v>
      </c>
      <c r="M19" s="385">
        <v>44360</v>
      </c>
      <c r="N19" s="385">
        <v>52801.25</v>
      </c>
      <c r="O19" s="385">
        <v>72757.5</v>
      </c>
      <c r="P19" s="293"/>
      <c r="Q19" s="293"/>
      <c r="R19" s="293"/>
      <c r="S19" s="294">
        <f t="shared" si="3"/>
        <v>552997.5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>
        <v>85</v>
      </c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7">
        <f>SUM(D18:D20)</f>
        <v>55051.25</v>
      </c>
      <c r="E21" s="377">
        <f t="shared" ref="E21:S21" si="4">SUM(E18:E20)</f>
        <v>64841.25</v>
      </c>
      <c r="F21" s="377">
        <f t="shared" si="4"/>
        <v>37046.25</v>
      </c>
      <c r="G21" s="377">
        <f t="shared" si="4"/>
        <v>39422.5</v>
      </c>
      <c r="H21" s="377">
        <f t="shared" si="4"/>
        <v>30771.25</v>
      </c>
      <c r="I21" s="377">
        <f t="shared" si="4"/>
        <v>32431.25</v>
      </c>
      <c r="J21" s="377">
        <f t="shared" si="4"/>
        <v>46966.25</v>
      </c>
      <c r="K21" s="377">
        <f t="shared" si="4"/>
        <v>38823.75</v>
      </c>
      <c r="L21" s="377">
        <f t="shared" si="4"/>
        <v>37746.25</v>
      </c>
      <c r="M21" s="377">
        <f t="shared" si="4"/>
        <v>44360</v>
      </c>
      <c r="N21" s="377">
        <f t="shared" si="4"/>
        <v>52801.25</v>
      </c>
      <c r="O21" s="377">
        <f t="shared" si="4"/>
        <v>72757.5</v>
      </c>
      <c r="P21" s="296">
        <f t="shared" si="4"/>
        <v>85</v>
      </c>
      <c r="Q21" s="296">
        <f t="shared" si="4"/>
        <v>0</v>
      </c>
      <c r="R21" s="296">
        <f t="shared" si="4"/>
        <v>0</v>
      </c>
      <c r="S21" s="296">
        <f t="shared" si="4"/>
        <v>553018.75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279068</v>
      </c>
      <c r="E23" s="297">
        <f t="shared" ref="E23:S23" si="5">E16+E21</f>
        <v>328883</v>
      </c>
      <c r="F23" s="297">
        <f t="shared" si="5"/>
        <v>197966</v>
      </c>
      <c r="G23" s="297">
        <f t="shared" si="5"/>
        <v>209930</v>
      </c>
      <c r="H23" s="297">
        <f t="shared" si="5"/>
        <v>163588</v>
      </c>
      <c r="I23" s="297">
        <f t="shared" si="5"/>
        <v>173774</v>
      </c>
      <c r="J23" s="297">
        <f t="shared" si="5"/>
        <v>254796</v>
      </c>
      <c r="K23" s="297">
        <f t="shared" si="5"/>
        <v>207514</v>
      </c>
      <c r="L23" s="297">
        <f t="shared" si="5"/>
        <v>199640</v>
      </c>
      <c r="M23" s="297">
        <f t="shared" si="5"/>
        <v>231429</v>
      </c>
      <c r="N23" s="297">
        <f t="shared" si="5"/>
        <v>268582</v>
      </c>
      <c r="O23" s="297">
        <f t="shared" si="5"/>
        <v>362641</v>
      </c>
      <c r="P23" s="297">
        <f t="shared" si="5"/>
        <v>-99540</v>
      </c>
      <c r="Q23" s="297">
        <f t="shared" si="5"/>
        <v>0</v>
      </c>
      <c r="R23" s="297">
        <f t="shared" si="5"/>
        <v>0</v>
      </c>
      <c r="S23" s="297">
        <f t="shared" si="5"/>
        <v>2778186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3" t="s">
        <v>277</v>
      </c>
      <c r="C25" s="37"/>
      <c r="D25" s="354">
        <f>IF(D6="Actual",SUM($D23:D23)/SUM($D50:D50)-1,"")</f>
        <v>7.8294468808562501E-2</v>
      </c>
      <c r="E25" s="334">
        <f>IF(E6="Actual",SUM($D23:E23)/SUM($D50:E50)-1,"")</f>
        <v>5.2363109976013567E-2</v>
      </c>
      <c r="F25" s="334">
        <f>IF(F6="Actual",SUM($D23:F23)/SUM($D50:F50)-1,"")</f>
        <v>-1.3737107705504958E-2</v>
      </c>
      <c r="G25" s="334">
        <f>IF(G6="Actual",SUM($D23:G23)/SUM($D50:G50)-1,"")</f>
        <v>-5.0384079227639988E-3</v>
      </c>
      <c r="H25" s="334">
        <f>IF(H6="Actual",SUM($D23:H23)/SUM($D50:H50)-1,"")</f>
        <v>-1.504625441532248E-2</v>
      </c>
      <c r="I25" s="334">
        <f>IF(I6="Actual",SUM($D23:I23)/SUM($D50:I50)-1,"")</f>
        <v>-1.8205143074789598E-2</v>
      </c>
      <c r="J25" s="334">
        <f>IF(J6="Actual",SUM($D23:J23)/SUM($D50:J50)-1,"")</f>
        <v>-8.6608861500997447E-3</v>
      </c>
      <c r="K25" s="354">
        <f>IF(K6="Actual",SUM($D23:K23)/SUM($D50:K50)-1,"")</f>
        <v>-2.4081905480091148E-3</v>
      </c>
      <c r="L25" s="334">
        <f>IF(L6="Actual",SUM($D23:L23)/SUM($D50:L50)-1,"")</f>
        <v>1.5801983701253519E-3</v>
      </c>
      <c r="M25" s="354">
        <f>IF(M6="Actual",SUM($D23:M23)/SUM($D50:M50)-1,"")</f>
        <v>1.5075863470352946E-3</v>
      </c>
      <c r="N25" s="354" t="str">
        <f>IF(N6="Actual",SUM($D23:N23)/SUM($D50:N50)-1,"")</f>
        <v/>
      </c>
      <c r="O25" s="334" t="str">
        <f>IF(O6="Actual",SUM($D23:O23)/SUM($D50:O50)-1,"")</f>
        <v/>
      </c>
      <c r="P25" s="354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31" spans="1:21" x14ac:dyDescent="0.2">
      <c r="A31" s="332" t="s">
        <v>328</v>
      </c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3"/>
      <c r="U32" s="374"/>
    </row>
    <row r="33" spans="1:19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</row>
    <row r="35" spans="1:19" x14ac:dyDescent="0.2">
      <c r="B35" t="s">
        <v>36</v>
      </c>
    </row>
    <row r="36" spans="1:19" x14ac:dyDescent="0.2">
      <c r="B36" t="s">
        <v>107</v>
      </c>
    </row>
    <row r="37" spans="1:19" x14ac:dyDescent="0.2">
      <c r="A37" t="s">
        <v>37</v>
      </c>
    </row>
    <row r="38" spans="1:19" x14ac:dyDescent="0.2">
      <c r="A38" t="s">
        <v>109</v>
      </c>
      <c r="B38" t="s">
        <v>110</v>
      </c>
      <c r="D38" s="307">
        <v>0</v>
      </c>
      <c r="E38" s="307">
        <v>0</v>
      </c>
      <c r="F38" s="307">
        <v>0</v>
      </c>
      <c r="G38" s="307">
        <v>0</v>
      </c>
      <c r="H38" s="307">
        <v>120</v>
      </c>
      <c r="I38" s="307">
        <v>0</v>
      </c>
      <c r="J38" s="307">
        <v>120</v>
      </c>
      <c r="K38" s="307">
        <v>73.75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313.75</v>
      </c>
    </row>
    <row r="39" spans="1:19" x14ac:dyDescent="0.2">
      <c r="A39" t="s">
        <v>58</v>
      </c>
      <c r="B39" t="s">
        <v>189</v>
      </c>
      <c r="D39" s="307">
        <v>155032.5</v>
      </c>
      <c r="E39" s="307">
        <v>198934.54</v>
      </c>
      <c r="F39" s="307">
        <v>141664</v>
      </c>
      <c r="G39" s="307">
        <v>122289</v>
      </c>
      <c r="H39" s="307">
        <v>103442.25</v>
      </c>
      <c r="I39" s="307">
        <v>107060.11</v>
      </c>
      <c r="J39" s="307">
        <v>143671</v>
      </c>
      <c r="K39" s="307">
        <v>119444.5</v>
      </c>
      <c r="L39" s="307">
        <v>114366.75</v>
      </c>
      <c r="M39" s="307">
        <v>138334</v>
      </c>
      <c r="N39" s="307">
        <v>200737.87</v>
      </c>
      <c r="O39" s="307">
        <v>177830.25</v>
      </c>
      <c r="P39" s="307">
        <f>-99959.57+100000</f>
        <v>40.429999999993015</v>
      </c>
      <c r="Q39" s="307">
        <v>0</v>
      </c>
      <c r="R39" s="307">
        <v>0</v>
      </c>
      <c r="S39" s="307">
        <f t="shared" ref="S39:S41" si="6">SUM(D39:R39)</f>
        <v>1722847.2</v>
      </c>
    </row>
    <row r="40" spans="1:19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765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765</v>
      </c>
    </row>
    <row r="41" spans="1:19" x14ac:dyDescent="0.2">
      <c r="A41" t="s">
        <v>133</v>
      </c>
      <c r="B41" t="s">
        <v>190</v>
      </c>
      <c r="D41" s="307">
        <v>54965</v>
      </c>
      <c r="E41" s="307">
        <v>57355</v>
      </c>
      <c r="F41" s="307">
        <v>53167.92</v>
      </c>
      <c r="G41" s="307">
        <v>42250</v>
      </c>
      <c r="H41" s="307">
        <v>40345</v>
      </c>
      <c r="I41" s="307">
        <v>40103.14</v>
      </c>
      <c r="J41" s="307">
        <v>54790</v>
      </c>
      <c r="K41" s="307">
        <v>40655</v>
      </c>
      <c r="L41" s="307">
        <v>41715</v>
      </c>
      <c r="M41" s="307">
        <v>49350</v>
      </c>
      <c r="N41" s="307">
        <v>54602.44</v>
      </c>
      <c r="O41" s="307">
        <v>50500</v>
      </c>
      <c r="P41" s="307">
        <v>-2.29</v>
      </c>
      <c r="Q41" s="307">
        <v>0</v>
      </c>
      <c r="R41" s="307">
        <v>0</v>
      </c>
      <c r="S41" s="307">
        <f t="shared" si="6"/>
        <v>579796.21</v>
      </c>
    </row>
    <row r="42" spans="1:19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19" ht="15.75" x14ac:dyDescent="0.2">
      <c r="A43" s="200" t="s">
        <v>131</v>
      </c>
      <c r="B43" s="200"/>
      <c r="C43" s="200"/>
      <c r="D43" s="375">
        <f>SUM(D37:D42)</f>
        <v>209997.5</v>
      </c>
      <c r="E43" s="375">
        <f t="shared" ref="E43:S43" si="7">SUM(E37:E42)</f>
        <v>256289.54</v>
      </c>
      <c r="F43" s="375">
        <f t="shared" si="7"/>
        <v>194831.91999999998</v>
      </c>
      <c r="G43" s="375">
        <f t="shared" si="7"/>
        <v>165304</v>
      </c>
      <c r="H43" s="375">
        <f t="shared" si="7"/>
        <v>143907.25</v>
      </c>
      <c r="I43" s="375">
        <f t="shared" si="7"/>
        <v>147163.25</v>
      </c>
      <c r="J43" s="375">
        <f t="shared" si="7"/>
        <v>198581</v>
      </c>
      <c r="K43" s="375">
        <f t="shared" si="7"/>
        <v>160173.25</v>
      </c>
      <c r="L43" s="375">
        <f t="shared" si="7"/>
        <v>156081.75</v>
      </c>
      <c r="M43" s="375">
        <f t="shared" si="7"/>
        <v>187684</v>
      </c>
      <c r="N43" s="375">
        <f t="shared" si="7"/>
        <v>255340.31</v>
      </c>
      <c r="O43" s="375">
        <f t="shared" si="7"/>
        <v>228330.25</v>
      </c>
      <c r="P43" s="375">
        <f t="shared" si="7"/>
        <v>38.139999999993016</v>
      </c>
      <c r="Q43" s="375">
        <f t="shared" si="7"/>
        <v>0</v>
      </c>
      <c r="R43" s="375">
        <f t="shared" si="7"/>
        <v>0</v>
      </c>
      <c r="S43" s="91">
        <f t="shared" si="7"/>
        <v>2303722.16</v>
      </c>
    </row>
    <row r="44" spans="1:19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19" x14ac:dyDescent="0.2">
      <c r="A45" t="s">
        <v>220</v>
      </c>
      <c r="B45" t="s">
        <v>221</v>
      </c>
      <c r="D45" s="307"/>
      <c r="E45" s="307"/>
      <c r="F45" s="307"/>
      <c r="G45" s="307"/>
      <c r="H45" s="307"/>
      <c r="I45" s="307"/>
      <c r="J45" s="307"/>
      <c r="K45" s="307">
        <v>21.25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19" x14ac:dyDescent="0.2">
      <c r="A46" t="s">
        <v>222</v>
      </c>
      <c r="B46" t="s">
        <v>189</v>
      </c>
      <c r="D46" s="307">
        <v>48807.5</v>
      </c>
      <c r="E46" s="307">
        <v>62606.25</v>
      </c>
      <c r="F46" s="307">
        <v>44609.46</v>
      </c>
      <c r="G46" s="307">
        <v>38545</v>
      </c>
      <c r="H46" s="307">
        <v>32553.75</v>
      </c>
      <c r="I46" s="307">
        <v>33685.75</v>
      </c>
      <c r="J46" s="307">
        <v>45171.25</v>
      </c>
      <c r="K46" s="307">
        <f>37675-K45</f>
        <v>37653.75</v>
      </c>
      <c r="L46" s="307">
        <v>35996.252999999997</v>
      </c>
      <c r="M46" s="307">
        <v>43542.5</v>
      </c>
      <c r="N46" s="307">
        <v>63243.69</v>
      </c>
      <c r="O46" s="307">
        <v>56128.75</v>
      </c>
      <c r="P46" s="307">
        <v>9.11</v>
      </c>
      <c r="Q46" s="307"/>
      <c r="R46" s="307"/>
      <c r="S46" s="376">
        <f t="shared" si="8"/>
        <v>542553.01299999992</v>
      </c>
    </row>
    <row r="47" spans="1:19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4"/>
    </row>
    <row r="48" spans="1:19" ht="15.75" x14ac:dyDescent="0.25">
      <c r="A48" s="295" t="s">
        <v>223</v>
      </c>
      <c r="B48" s="295"/>
      <c r="C48" s="295"/>
      <c r="D48" s="377">
        <f>SUM(D45:D47)</f>
        <v>48807.5</v>
      </c>
      <c r="E48" s="377">
        <f t="shared" ref="E48:R48" si="9">SUM(E45:E47)</f>
        <v>62606.25</v>
      </c>
      <c r="F48" s="377">
        <f t="shared" si="9"/>
        <v>44609.46</v>
      </c>
      <c r="G48" s="377">
        <f t="shared" si="9"/>
        <v>38545</v>
      </c>
      <c r="H48" s="377">
        <f t="shared" si="9"/>
        <v>32553.75</v>
      </c>
      <c r="I48" s="377">
        <f t="shared" si="9"/>
        <v>33685.75</v>
      </c>
      <c r="J48" s="377">
        <f t="shared" si="9"/>
        <v>45171.25</v>
      </c>
      <c r="K48" s="377">
        <f t="shared" si="9"/>
        <v>37675</v>
      </c>
      <c r="L48" s="377">
        <f t="shared" si="9"/>
        <v>35996.252999999997</v>
      </c>
      <c r="M48" s="377">
        <f t="shared" si="9"/>
        <v>43542.5</v>
      </c>
      <c r="N48" s="377">
        <f t="shared" si="9"/>
        <v>63243.69</v>
      </c>
      <c r="O48" s="377">
        <f t="shared" si="9"/>
        <v>56128.75</v>
      </c>
      <c r="P48" s="377">
        <f t="shared" si="9"/>
        <v>9.11</v>
      </c>
      <c r="Q48" s="377">
        <f t="shared" si="9"/>
        <v>0</v>
      </c>
      <c r="R48" s="377">
        <f t="shared" si="9"/>
        <v>0</v>
      </c>
      <c r="S48" s="377">
        <f t="shared" ref="S48" si="10">SUM(S45:S47)</f>
        <v>542574.26299999992</v>
      </c>
    </row>
    <row r="49" spans="1:19" ht="15" x14ac:dyDescent="0.2">
      <c r="A49" s="37"/>
      <c r="B49" s="37"/>
      <c r="C49" s="37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4"/>
    </row>
    <row r="50" spans="1:19" ht="16.5" thickBot="1" x14ac:dyDescent="0.3">
      <c r="A50" s="295" t="s">
        <v>224</v>
      </c>
      <c r="B50" s="37"/>
      <c r="C50" s="37"/>
      <c r="D50" s="379">
        <f>D43+D48</f>
        <v>258805</v>
      </c>
      <c r="E50" s="379">
        <f t="shared" ref="E50:S50" si="11">E43+E48</f>
        <v>318895.79000000004</v>
      </c>
      <c r="F50" s="379">
        <f t="shared" si="11"/>
        <v>239441.37999999998</v>
      </c>
      <c r="G50" s="379">
        <f t="shared" si="11"/>
        <v>203849</v>
      </c>
      <c r="H50" s="379">
        <f t="shared" si="11"/>
        <v>176461</v>
      </c>
      <c r="I50" s="379">
        <f t="shared" si="11"/>
        <v>180849</v>
      </c>
      <c r="J50" s="379">
        <f t="shared" si="11"/>
        <v>243752.25</v>
      </c>
      <c r="K50" s="379">
        <f t="shared" si="11"/>
        <v>197848.25</v>
      </c>
      <c r="L50" s="379">
        <f t="shared" si="11"/>
        <v>192078.003</v>
      </c>
      <c r="M50" s="379">
        <f t="shared" si="11"/>
        <v>231226.5</v>
      </c>
      <c r="N50" s="379">
        <f t="shared" si="11"/>
        <v>318584</v>
      </c>
      <c r="O50" s="379">
        <f t="shared" si="11"/>
        <v>284459</v>
      </c>
      <c r="P50" s="379">
        <f t="shared" si="11"/>
        <v>47.249999999993015</v>
      </c>
      <c r="Q50" s="379">
        <f t="shared" si="11"/>
        <v>0</v>
      </c>
      <c r="R50" s="379">
        <f t="shared" si="11"/>
        <v>0</v>
      </c>
      <c r="S50" s="380">
        <f t="shared" si="11"/>
        <v>2846296.423</v>
      </c>
    </row>
  </sheetData>
  <printOptions horizontalCentered="1"/>
  <pageMargins left="0.45" right="0.45" top="0.75" bottom="0.75" header="0.3" footer="0.3"/>
  <pageSetup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M50"/>
  <sheetViews>
    <sheetView workbookViewId="0">
      <pane ySplit="4" topLeftCell="A5" activePane="bottomLeft" state="frozen"/>
      <selection activeCell="L17" sqref="L17"/>
      <selection pane="bottomLeft" activeCell="J31" sqref="J31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 t="s">
        <v>327</v>
      </c>
      <c r="B2" s="287"/>
      <c r="C2" s="287"/>
      <c r="D2" s="287"/>
      <c r="E2" s="287"/>
      <c r="F2" s="287"/>
      <c r="G2" s="287"/>
      <c r="H2" s="287"/>
      <c r="I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243</v>
      </c>
      <c r="D4" s="289" t="s">
        <v>193</v>
      </c>
      <c r="E4" s="290" t="s">
        <v>244</v>
      </c>
      <c r="F4" s="290"/>
      <c r="G4" s="289" t="s">
        <v>326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355</v>
      </c>
      <c r="C6" s="9">
        <f>'9397 BOEE'!S8</f>
        <v>1504151.69</v>
      </c>
      <c r="D6" s="9"/>
      <c r="E6" s="271">
        <f>C6+D6</f>
        <v>1504151.69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98.75</v>
      </c>
      <c r="D8" s="9"/>
      <c r="E8" s="271">
        <f t="shared" ref="E8:E10" si="1">C8+D8</f>
        <v>98.75</v>
      </c>
      <c r="F8" s="271"/>
      <c r="G8" s="273">
        <f>'9397 BOEE'!U11</f>
        <v>6000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1656191.5</v>
      </c>
      <c r="D9" s="9"/>
      <c r="E9" s="271">
        <f t="shared" si="1"/>
        <v>1656191.5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568877</v>
      </c>
      <c r="D10" s="9"/>
      <c r="E10" s="271">
        <f t="shared" si="1"/>
        <v>568877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3729318.94</v>
      </c>
      <c r="D11" s="281">
        <f t="shared" ref="D11" si="3">SUM(D6:D10)</f>
        <v>0</v>
      </c>
      <c r="E11" s="281">
        <f t="shared" si="2"/>
        <v>3729318.94</v>
      </c>
      <c r="F11" s="281"/>
      <c r="G11" s="282">
        <f>SUM(G6:G10)</f>
        <v>3950181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2225167.25</v>
      </c>
      <c r="D12" s="283">
        <f>SUM(D8:D10)</f>
        <v>0</v>
      </c>
      <c r="E12" s="283">
        <f>SUM(E8:E10)</f>
        <v>2225167.25</v>
      </c>
      <c r="F12" s="283"/>
      <c r="G12" s="284">
        <f>SUM(G8:G10)</f>
        <v>2396000</v>
      </c>
      <c r="H12" s="285">
        <f>G12-E12</f>
        <v>170832.75</v>
      </c>
      <c r="I12" s="274">
        <f>IF(G12=0,0,E12/G12)</f>
        <v>0.92870085559265447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1854036.3399999999</v>
      </c>
      <c r="D15" s="9"/>
      <c r="E15" s="271">
        <f t="shared" ref="E15:E42" si="4">C15+D15</f>
        <v>1854036.3399999999</v>
      </c>
      <c r="F15" s="271"/>
      <c r="G15" s="273">
        <f>'9397 BOEE'!U19</f>
        <v>1912643</v>
      </c>
      <c r="H15" s="9">
        <f>G15-E15</f>
        <v>58606.660000000149</v>
      </c>
      <c r="I15" s="274">
        <f t="shared" ref="I15:I43" si="5">IF(G15=0,0,E15/G15)</f>
        <v>0.96935828589025752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13192.03</v>
      </c>
      <c r="D16" s="9"/>
      <c r="E16" s="271">
        <f t="shared" si="4"/>
        <v>13192.03</v>
      </c>
      <c r="F16" s="271"/>
      <c r="G16" s="273">
        <f>'9397 BOEE'!U20</f>
        <v>21000</v>
      </c>
      <c r="H16" s="9">
        <f t="shared" ref="H16:H42" si="6">G16-D16-C16</f>
        <v>7807.9699999999993</v>
      </c>
      <c r="I16" s="274">
        <f t="shared" si="5"/>
        <v>0.62819190476190478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1275.5899999999999</v>
      </c>
      <c r="D17" s="9"/>
      <c r="E17" s="271">
        <f t="shared" si="4"/>
        <v>1275.5899999999999</v>
      </c>
      <c r="F17" s="271"/>
      <c r="G17" s="273">
        <f>'9397 BOEE'!U21</f>
        <v>20000</v>
      </c>
      <c r="H17" s="9">
        <f t="shared" si="6"/>
        <v>18724.41</v>
      </c>
      <c r="I17" s="274">
        <f t="shared" si="5"/>
        <v>6.3779499999999989E-2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2421.0599999999995</v>
      </c>
      <c r="D18" s="9"/>
      <c r="E18" s="271">
        <f t="shared" si="4"/>
        <v>2421.0599999999995</v>
      </c>
      <c r="F18" s="271"/>
      <c r="G18" s="273">
        <f>'9397 BOEE'!U22</f>
        <v>10500</v>
      </c>
      <c r="H18" s="9">
        <f t="shared" si="6"/>
        <v>8078.9400000000005</v>
      </c>
      <c r="I18" s="274">
        <f t="shared" si="5"/>
        <v>0.23057714285714281</v>
      </c>
    </row>
    <row r="19" spans="1:9" x14ac:dyDescent="0.2">
      <c r="A19" s="267" t="s">
        <v>234</v>
      </c>
      <c r="B19" s="266" t="s">
        <v>235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1000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495.25</v>
      </c>
      <c r="D21" s="9"/>
      <c r="E21" s="271">
        <f t="shared" si="4"/>
        <v>495.25</v>
      </c>
      <c r="F21" s="271"/>
      <c r="G21" s="273">
        <f>'9397 BOEE'!U25</f>
        <v>3500</v>
      </c>
      <c r="H21" s="9">
        <f t="shared" si="6"/>
        <v>3004.75</v>
      </c>
      <c r="I21" s="274">
        <f t="shared" si="5"/>
        <v>0.14149999999999999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4862.4500000000007</v>
      </c>
      <c r="D23" s="9"/>
      <c r="E23" s="271">
        <f t="shared" si="4"/>
        <v>4862.4500000000007</v>
      </c>
      <c r="F23" s="271"/>
      <c r="G23" s="273">
        <f>'9397 BOEE'!U27</f>
        <v>12500</v>
      </c>
      <c r="H23" s="9">
        <f t="shared" si="6"/>
        <v>7637.5499999999993</v>
      </c>
      <c r="I23" s="274">
        <f t="shared" si="5"/>
        <v>0.38899600000000006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18161.18</v>
      </c>
      <c r="D24" s="9"/>
      <c r="E24" s="271">
        <f t="shared" si="4"/>
        <v>18161.18</v>
      </c>
      <c r="F24" s="271"/>
      <c r="G24" s="273">
        <f>'9397 BOEE'!U28</f>
        <v>20000.11</v>
      </c>
      <c r="H24" s="9">
        <f t="shared" si="6"/>
        <v>1838.9300000000003</v>
      </c>
      <c r="I24" s="274">
        <f t="shared" si="5"/>
        <v>0.90805400570296857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63000</v>
      </c>
      <c r="D25" s="9"/>
      <c r="E25" s="271">
        <f t="shared" si="4"/>
        <v>63000</v>
      </c>
      <c r="F25" s="271"/>
      <c r="G25" s="273">
        <f>'9397 BOEE'!U29</f>
        <v>71500</v>
      </c>
      <c r="H25" s="9">
        <f t="shared" si="6"/>
        <v>8500</v>
      </c>
      <c r="I25" s="274">
        <f t="shared" si="5"/>
        <v>0.88111888111888115</v>
      </c>
    </row>
    <row r="26" spans="1:9" x14ac:dyDescent="0.2">
      <c r="A26" s="267" t="s">
        <v>237</v>
      </c>
      <c r="B26" s="266" t="s">
        <v>238</v>
      </c>
      <c r="C26" s="9">
        <f>'9397 BOEE'!S30</f>
        <v>2719.4399999999996</v>
      </c>
      <c r="D26" s="9"/>
      <c r="E26" s="271">
        <f t="shared" ref="E26" si="11">C26+D26</f>
        <v>2719.4399999999996</v>
      </c>
      <c r="F26" s="271"/>
      <c r="G26" s="273">
        <f>'9397 BOEE'!U30</f>
        <v>4000.25</v>
      </c>
      <c r="H26" s="9">
        <f t="shared" ref="H26" si="12">G26-D26-C26</f>
        <v>1280.8100000000004</v>
      </c>
      <c r="I26" s="274">
        <f t="shared" si="5"/>
        <v>0.67981751140553703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2668.36</v>
      </c>
      <c r="D27" s="9"/>
      <c r="E27" s="271">
        <f t="shared" si="4"/>
        <v>2668.36</v>
      </c>
      <c r="F27" s="271"/>
      <c r="G27" s="273">
        <f>'9397 BOEE'!U31</f>
        <v>5000</v>
      </c>
      <c r="H27" s="9">
        <f t="shared" si="6"/>
        <v>2331.64</v>
      </c>
      <c r="I27" s="274">
        <f t="shared" si="5"/>
        <v>0.53367200000000004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4930.8500000000004</v>
      </c>
      <c r="D28" s="9"/>
      <c r="E28" s="271">
        <f t="shared" si="4"/>
        <v>4930.8500000000004</v>
      </c>
      <c r="F28" s="271"/>
      <c r="G28" s="273">
        <f>'9397 BOEE'!U32</f>
        <v>6000</v>
      </c>
      <c r="H28" s="9">
        <f t="shared" si="6"/>
        <v>1069.1499999999996</v>
      </c>
      <c r="I28" s="274">
        <f t="shared" si="5"/>
        <v>0.82180833333333336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330.13</v>
      </c>
      <c r="D30" s="9"/>
      <c r="E30" s="271">
        <f t="shared" si="4"/>
        <v>330.13</v>
      </c>
      <c r="F30" s="271"/>
      <c r="G30" s="273">
        <f>'9397 BOEE'!U34</f>
        <v>1000</v>
      </c>
      <c r="H30" s="9">
        <f t="shared" si="6"/>
        <v>669.87</v>
      </c>
      <c r="I30" s="274">
        <f t="shared" si="5"/>
        <v>0.33012999999999998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10368.209999999997</v>
      </c>
      <c r="D31" s="9"/>
      <c r="E31" s="271">
        <f t="shared" si="4"/>
        <v>10368.209999999997</v>
      </c>
      <c r="F31" s="271"/>
      <c r="G31" s="273">
        <f>'9397 BOEE'!U35</f>
        <v>8000</v>
      </c>
      <c r="H31" s="9">
        <f t="shared" si="6"/>
        <v>-2368.2099999999973</v>
      </c>
      <c r="I31" s="274">
        <f t="shared" si="5"/>
        <v>1.2960262499999997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209561.43</v>
      </c>
      <c r="D32" s="9"/>
      <c r="E32" s="271">
        <f t="shared" si="4"/>
        <v>209561.43</v>
      </c>
      <c r="F32" s="271"/>
      <c r="G32" s="273">
        <f>'9397 BOEE'!U36</f>
        <v>210000</v>
      </c>
      <c r="H32" s="9">
        <f t="shared" si="6"/>
        <v>438.57000000000698</v>
      </c>
      <c r="I32" s="274">
        <f t="shared" si="5"/>
        <v>0.99791157142857134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25000</v>
      </c>
      <c r="H33" s="9">
        <f t="shared" si="6"/>
        <v>25000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42289.5</v>
      </c>
      <c r="D34" s="9"/>
      <c r="E34" s="271">
        <f t="shared" si="4"/>
        <v>42289.5</v>
      </c>
      <c r="F34" s="271"/>
      <c r="G34" s="273">
        <f>'9397 BOEE'!U38</f>
        <v>54000</v>
      </c>
      <c r="H34" s="9">
        <f t="shared" si="6"/>
        <v>11710.5</v>
      </c>
      <c r="I34" s="274">
        <f t="shared" si="5"/>
        <v>0.78313888888888894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453154.21</v>
      </c>
      <c r="D35" s="9"/>
      <c r="E35" s="271">
        <f t="shared" si="4"/>
        <v>453154.21</v>
      </c>
      <c r="F35" s="271"/>
      <c r="G35" s="273">
        <f>'9397 BOEE'!U39</f>
        <v>320000</v>
      </c>
      <c r="H35" s="9">
        <f t="shared" si="6"/>
        <v>-133154.21000000002</v>
      </c>
      <c r="I35" s="274">
        <f t="shared" si="5"/>
        <v>1.41610690625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21494.880000000001</v>
      </c>
      <c r="D39" s="9"/>
      <c r="E39" s="271">
        <f t="shared" si="4"/>
        <v>21494.880000000001</v>
      </c>
      <c r="F39" s="271"/>
      <c r="G39" s="273">
        <f>'9397 BOEE'!U43</f>
        <v>32268</v>
      </c>
      <c r="H39" s="9">
        <f t="shared" si="6"/>
        <v>10773.119999999999</v>
      </c>
      <c r="I39" s="274">
        <f t="shared" si="5"/>
        <v>0.66613611007809603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40468.53</v>
      </c>
      <c r="D40" s="9"/>
      <c r="E40" s="271">
        <f t="shared" si="4"/>
        <v>40468.53</v>
      </c>
      <c r="F40" s="271"/>
      <c r="G40" s="273">
        <f>'9397 BOEE'!U44</f>
        <v>42000</v>
      </c>
      <c r="H40" s="9">
        <f t="shared" si="6"/>
        <v>1531.4700000000012</v>
      </c>
      <c r="I40" s="274">
        <f t="shared" si="5"/>
        <v>0.96353642857142852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1235</v>
      </c>
      <c r="D42" s="9"/>
      <c r="E42" s="271">
        <f t="shared" si="4"/>
        <v>1235</v>
      </c>
      <c r="F42" s="271"/>
      <c r="G42" s="273">
        <f>'9397 BOEE'!U46</f>
        <v>5000</v>
      </c>
      <c r="H42" s="9">
        <f t="shared" si="6"/>
        <v>3765</v>
      </c>
      <c r="I42" s="274">
        <f t="shared" si="5"/>
        <v>0.247</v>
      </c>
    </row>
    <row r="43" spans="1:9" x14ac:dyDescent="0.2">
      <c r="A43" s="266"/>
      <c r="B43" s="268" t="s">
        <v>192</v>
      </c>
      <c r="C43" s="280">
        <f>SUM(C15:C42)</f>
        <v>2746664.4399999995</v>
      </c>
      <c r="D43" s="280">
        <f>SUM(D15:D42)</f>
        <v>0</v>
      </c>
      <c r="E43" s="280">
        <f>SUM(E15:E42)</f>
        <v>2746664.4399999995</v>
      </c>
      <c r="F43" s="280"/>
      <c r="G43" s="280">
        <f>SUM(G15:G42)</f>
        <v>2785111.0300000003</v>
      </c>
      <c r="H43" s="280">
        <f>SUM(H15:H42)</f>
        <v>37446.590000000142</v>
      </c>
      <c r="I43" s="274">
        <f t="shared" si="5"/>
        <v>0.98619567062645941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-521497.18999999948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982654.50000000047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13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327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233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1504151.69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98.75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1656191.5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568877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3729318.94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2225167.25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228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1854036.3399999999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1854036.3399999999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9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13192.03</v>
      </c>
      <c r="F16">
        <v>2</v>
      </c>
      <c r="G16" s="308"/>
      <c r="H16" s="307" t="str">
        <f t="shared" si="2"/>
        <v>Gov Transfer Other Agencies</v>
      </c>
      <c r="I16" s="312">
        <f t="shared" si="3"/>
        <v>453154.21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16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1275.5899999999999</v>
      </c>
      <c r="F17">
        <v>3</v>
      </c>
      <c r="G17" s="308"/>
      <c r="H17" s="307" t="str">
        <f t="shared" si="2"/>
        <v>ITD Reimbursements</v>
      </c>
      <c r="I17" s="312">
        <f t="shared" si="3"/>
        <v>209561.43</v>
      </c>
      <c r="J17" s="303"/>
      <c r="K17" s="14"/>
      <c r="L17" s="14"/>
      <c r="M17" s="14"/>
      <c r="N17" s="14"/>
    </row>
    <row r="18" spans="1:14" x14ac:dyDescent="0.2">
      <c r="A18" s="308">
        <f t="shared" si="1"/>
        <v>15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2421.0599999999995</v>
      </c>
      <c r="F18">
        <v>4</v>
      </c>
      <c r="G18" s="308"/>
      <c r="H18" s="307" t="str">
        <f t="shared" si="2"/>
        <v>Rentals</v>
      </c>
      <c r="I18" s="312">
        <f t="shared" si="3"/>
        <v>63000</v>
      </c>
      <c r="J18" s="303"/>
      <c r="K18" s="14"/>
      <c r="L18" s="14"/>
      <c r="M18" s="14"/>
      <c r="N18" s="14"/>
    </row>
    <row r="19" spans="1:14" x14ac:dyDescent="0.2">
      <c r="A19" s="308">
        <f t="shared" si="1"/>
        <v>20</v>
      </c>
      <c r="B19" s="267" t="s">
        <v>234</v>
      </c>
      <c r="C19" s="266" t="s">
        <v>235</v>
      </c>
      <c r="D19" s="9">
        <f>'Obligations vs Bgt'!E19</f>
        <v>0</v>
      </c>
      <c r="F19">
        <v>5</v>
      </c>
      <c r="G19" s="308"/>
      <c r="H19" s="307" t="str">
        <f t="shared" si="2"/>
        <v>Attorney General Reimbursement</v>
      </c>
      <c r="I19" s="312">
        <f t="shared" si="3"/>
        <v>42289.5</v>
      </c>
      <c r="J19" s="303"/>
      <c r="K19" s="14"/>
      <c r="L19" s="14"/>
      <c r="M19" s="14"/>
      <c r="N19" s="14"/>
    </row>
    <row r="20" spans="1:14" x14ac:dyDescent="0.2">
      <c r="A20" s="308">
        <f t="shared" si="1"/>
        <v>20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40468.53</v>
      </c>
      <c r="J20" s="303"/>
      <c r="K20" s="14"/>
      <c r="L20" s="14"/>
      <c r="M20" s="14"/>
      <c r="N20" s="14"/>
    </row>
    <row r="21" spans="1:14" x14ac:dyDescent="0.2">
      <c r="A21" s="308">
        <f t="shared" si="1"/>
        <v>18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495.25</v>
      </c>
      <c r="F21">
        <v>7</v>
      </c>
      <c r="G21" s="308"/>
      <c r="H21" s="307" t="str">
        <f t="shared" si="2"/>
        <v>IT Equipment &amp; Software</v>
      </c>
      <c r="I21" s="312">
        <f t="shared" si="3"/>
        <v>21494.880000000001</v>
      </c>
      <c r="J21" s="303"/>
      <c r="K21" s="14"/>
      <c r="L21" s="14"/>
      <c r="M21" s="14"/>
      <c r="N21" s="14"/>
    </row>
    <row r="22" spans="1:14" x14ac:dyDescent="0.2">
      <c r="A22" s="308">
        <f t="shared" si="1"/>
        <v>20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Communications</v>
      </c>
      <c r="I22" s="312">
        <f t="shared" si="3"/>
        <v>18161.18</v>
      </c>
      <c r="J22" s="303"/>
      <c r="K22" s="14"/>
      <c r="L22" s="14"/>
      <c r="M22" s="14"/>
      <c r="N22" s="14"/>
    </row>
    <row r="23" spans="1:14" x14ac:dyDescent="0.2">
      <c r="A23" s="308">
        <f t="shared" si="1"/>
        <v>12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4862.4500000000007</v>
      </c>
      <c r="G23" s="308"/>
      <c r="H23" s="307" t="s">
        <v>249</v>
      </c>
      <c r="I23" s="312">
        <f>I25-SUM(I15:I22)</f>
        <v>44498.369999999646</v>
      </c>
      <c r="J23" s="303"/>
      <c r="K23" s="14"/>
      <c r="L23" s="14"/>
      <c r="M23" s="14"/>
      <c r="N23" s="14"/>
    </row>
    <row r="24" spans="1:14" x14ac:dyDescent="0.2">
      <c r="A24" s="308">
        <f t="shared" si="1"/>
        <v>8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18161.18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4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63000</v>
      </c>
      <c r="G25" s="308"/>
      <c r="H25" s="307" t="s">
        <v>192</v>
      </c>
      <c r="I25" s="312">
        <f>D43</f>
        <v>2746664.4399999995</v>
      </c>
      <c r="J25" s="303"/>
      <c r="K25" s="14"/>
      <c r="L25" s="14"/>
      <c r="M25" s="14"/>
      <c r="N25" s="14"/>
    </row>
    <row r="26" spans="1:14" x14ac:dyDescent="0.2">
      <c r="A26" s="308">
        <f t="shared" si="1"/>
        <v>13</v>
      </c>
      <c r="B26" s="267" t="s">
        <v>237</v>
      </c>
      <c r="C26" s="266" t="s">
        <v>238</v>
      </c>
      <c r="D26" s="9">
        <f>'Obligations vs Bgt'!E26</f>
        <v>2719.4399999999996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14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2668.36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4930.8500000000004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20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19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330.13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10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10368.209999999997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3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209561.43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20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5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42289.5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2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453154.21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20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20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20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7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21494.880000000001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40468.53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20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17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1235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2746664.4399999995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-521497.18999999948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982654.50000000047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9"/>
  <sheetViews>
    <sheetView zoomScale="80" zoomScaleNormal="80" workbookViewId="0"/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337</v>
      </c>
      <c r="C2" s="47"/>
      <c r="D2" s="48"/>
      <c r="E2" s="48"/>
      <c r="F2" s="48"/>
      <c r="G2" s="48"/>
      <c r="H2" s="48"/>
      <c r="I2" s="48"/>
      <c r="J2" s="133" t="s">
        <v>325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322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1.0833333333333333</v>
      </c>
      <c r="W3" s="48"/>
      <c r="X3" s="1"/>
      <c r="Y3" s="1"/>
    </row>
    <row r="4" spans="1:25" ht="15.75" x14ac:dyDescent="0.25">
      <c r="A4" s="47" t="s">
        <v>9</v>
      </c>
      <c r="B4" s="47" t="s">
        <v>291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324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  <c r="Q6" s="69" t="s">
        <v>1</v>
      </c>
      <c r="R6" s="69" t="s">
        <v>1</v>
      </c>
      <c r="S6" s="69" t="s">
        <v>5</v>
      </c>
      <c r="T6" s="53" t="s">
        <v>329</v>
      </c>
      <c r="U6" s="53" t="s">
        <v>330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351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239176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83">
        <f t="shared" ref="D11:O11" si="0">SUM(D8:D10)</f>
        <v>0</v>
      </c>
      <c r="E11" s="383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239176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0</v>
      </c>
      <c r="E14" s="70">
        <v>0</v>
      </c>
      <c r="F14" s="70">
        <v>0</v>
      </c>
      <c r="G14" s="70">
        <v>9906.1</v>
      </c>
      <c r="H14" s="70">
        <v>12200.34</v>
      </c>
      <c r="I14" s="70">
        <v>16005.04</v>
      </c>
      <c r="J14" s="70">
        <v>16087.46</v>
      </c>
      <c r="K14" s="70">
        <v>16131.08</v>
      </c>
      <c r="L14" s="70">
        <v>16087.46</v>
      </c>
      <c r="M14" s="70">
        <v>26242.2</v>
      </c>
      <c r="N14" s="70">
        <v>12540.29</v>
      </c>
      <c r="O14" s="70">
        <v>16452.79</v>
      </c>
      <c r="P14" s="70">
        <v>7224.9</v>
      </c>
      <c r="Q14" s="70">
        <f>'Fcst by Job Class'!S21</f>
        <v>0</v>
      </c>
      <c r="R14" s="70">
        <v>0</v>
      </c>
      <c r="S14" s="70">
        <f t="shared" ref="S14:S18" si="1">SUMIF($D$6:$R$6,$X$2,D14:R14)</f>
        <v>148877.66</v>
      </c>
      <c r="T14" s="70">
        <f t="shared" ref="T14:T18" si="2">SUM(D14:R14)</f>
        <v>148877.66</v>
      </c>
      <c r="U14" s="70">
        <v>233152</v>
      </c>
      <c r="V14" s="71">
        <f>IF(U14=0,0,SUMIF($D$6:$R$6,$X$2,D14:R14)/U14)</f>
        <v>0.63854335369201209</v>
      </c>
      <c r="W14" s="199">
        <f>IF(U14=0,0,T14/U14)</f>
        <v>0.63854335369201209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8" si="3">IF(U15=0,0,SUMIF($D$6:$R$6,$X$2,D15:R15)/U15)</f>
        <v>0</v>
      </c>
      <c r="W15" s="199">
        <f t="shared" ref="W15:W18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6</v>
      </c>
      <c r="K17" s="70">
        <v>0</v>
      </c>
      <c r="L17" s="70">
        <v>7.5</v>
      </c>
      <c r="M17" s="70">
        <v>11.5</v>
      </c>
      <c r="N17" s="70">
        <v>7.5</v>
      </c>
      <c r="O17" s="70">
        <v>7.5</v>
      </c>
      <c r="P17" s="70">
        <v>7.5</v>
      </c>
      <c r="Q17" s="70">
        <v>0</v>
      </c>
      <c r="R17" s="70">
        <v>0</v>
      </c>
      <c r="S17" s="70">
        <f t="shared" si="1"/>
        <v>47.5</v>
      </c>
      <c r="T17" s="70">
        <f t="shared" si="2"/>
        <v>47.5</v>
      </c>
      <c r="U17" s="70">
        <v>24</v>
      </c>
      <c r="V17" s="71">
        <f t="shared" si="3"/>
        <v>1.9791666666666667</v>
      </c>
      <c r="W17" s="199">
        <f t="shared" si="4"/>
        <v>1.9791666666666667</v>
      </c>
      <c r="X17" s="206"/>
      <c r="Y17" s="317"/>
    </row>
    <row r="18" spans="1:25" ht="15" x14ac:dyDescent="0.2">
      <c r="A18" s="320" t="s">
        <v>148</v>
      </c>
      <c r="B18" s="320" t="s">
        <v>149</v>
      </c>
      <c r="C18" s="57"/>
      <c r="D18" s="70">
        <v>0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f t="shared" si="1"/>
        <v>0</v>
      </c>
      <c r="T18" s="70">
        <f t="shared" si="2"/>
        <v>0</v>
      </c>
      <c r="U18" s="70">
        <v>2500</v>
      </c>
      <c r="V18" s="71">
        <f t="shared" si="3"/>
        <v>0</v>
      </c>
      <c r="W18" s="199">
        <f t="shared" si="4"/>
        <v>0</v>
      </c>
      <c r="X18" s="206"/>
      <c r="Y18" s="317"/>
    </row>
    <row r="19" spans="1:25" ht="15" x14ac:dyDescent="0.2">
      <c r="A19" s="57"/>
      <c r="B19" s="57"/>
      <c r="C19" s="57"/>
      <c r="D19" s="70"/>
      <c r="E19" s="70"/>
      <c r="F19" s="34"/>
      <c r="G19" s="404"/>
      <c r="H19" s="404"/>
      <c r="I19" s="404"/>
      <c r="J19" s="70"/>
      <c r="K19" s="404"/>
      <c r="L19" s="404"/>
      <c r="M19" s="405"/>
      <c r="N19" s="404"/>
      <c r="O19" s="404"/>
      <c r="P19" s="70"/>
      <c r="Q19" s="70"/>
      <c r="R19" s="70"/>
      <c r="S19" s="70"/>
      <c r="T19" s="70"/>
      <c r="U19" s="70"/>
      <c r="V19" s="71"/>
      <c r="W19" s="199"/>
      <c r="X19" s="208"/>
      <c r="Y19" s="14"/>
    </row>
    <row r="20" spans="1:25" ht="15.75" x14ac:dyDescent="0.25">
      <c r="A20" s="90" t="s">
        <v>81</v>
      </c>
      <c r="B20" s="90"/>
      <c r="C20" s="90"/>
      <c r="D20" s="91">
        <f t="shared" ref="D20:U20" si="5">SUM(D14:D19)</f>
        <v>0</v>
      </c>
      <c r="E20" s="91">
        <f t="shared" si="5"/>
        <v>0</v>
      </c>
      <c r="F20" s="91">
        <f t="shared" si="5"/>
        <v>0</v>
      </c>
      <c r="G20" s="91">
        <f t="shared" si="5"/>
        <v>9906.1</v>
      </c>
      <c r="H20" s="91">
        <f t="shared" si="5"/>
        <v>12200.34</v>
      </c>
      <c r="I20" s="91">
        <f t="shared" si="5"/>
        <v>16005.04</v>
      </c>
      <c r="J20" s="91">
        <f t="shared" si="5"/>
        <v>16093.46</v>
      </c>
      <c r="K20" s="91">
        <f t="shared" si="5"/>
        <v>16131.08</v>
      </c>
      <c r="L20" s="91">
        <f t="shared" si="5"/>
        <v>16094.96</v>
      </c>
      <c r="M20" s="91">
        <f t="shared" si="5"/>
        <v>26253.7</v>
      </c>
      <c r="N20" s="91">
        <f t="shared" si="5"/>
        <v>12547.79</v>
      </c>
      <c r="O20" s="91">
        <f t="shared" si="5"/>
        <v>16460.29</v>
      </c>
      <c r="P20" s="91">
        <f t="shared" si="5"/>
        <v>7232.4</v>
      </c>
      <c r="Q20" s="91">
        <f t="shared" si="5"/>
        <v>0</v>
      </c>
      <c r="R20" s="91">
        <f t="shared" si="5"/>
        <v>0</v>
      </c>
      <c r="S20" s="91">
        <f t="shared" si="5"/>
        <v>148925.16</v>
      </c>
      <c r="T20" s="91">
        <f t="shared" si="5"/>
        <v>148925.16</v>
      </c>
      <c r="U20" s="91">
        <f t="shared" si="5"/>
        <v>239176</v>
      </c>
      <c r="V20" s="92">
        <f>SUMIF($D$6:$R$6,$X$2,D20:R20)/U20</f>
        <v>0.62265929691942334</v>
      </c>
      <c r="W20" s="202">
        <f>T20/U20</f>
        <v>0.62265929691942334</v>
      </c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" x14ac:dyDescent="0.2">
      <c r="A22" s="93"/>
      <c r="B22" s="93"/>
      <c r="C22" s="9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94"/>
      <c r="W22" s="205"/>
      <c r="X22" s="184"/>
      <c r="Y22" s="14"/>
    </row>
    <row r="23" spans="1:25" ht="15.75" x14ac:dyDescent="0.2">
      <c r="A23" s="90" t="s">
        <v>82</v>
      </c>
      <c r="B23" s="90"/>
      <c r="C23" s="90"/>
      <c r="D23" s="383">
        <f t="shared" ref="D23:U23" si="6">D11-D20</f>
        <v>0</v>
      </c>
      <c r="E23" s="383">
        <f t="shared" si="6"/>
        <v>0</v>
      </c>
      <c r="F23" s="91">
        <f t="shared" si="6"/>
        <v>0</v>
      </c>
      <c r="G23" s="91">
        <f t="shared" si="6"/>
        <v>-9906.1</v>
      </c>
      <c r="H23" s="91">
        <f t="shared" si="6"/>
        <v>-12200.34</v>
      </c>
      <c r="I23" s="91">
        <f t="shared" si="6"/>
        <v>-16005.04</v>
      </c>
      <c r="J23" s="91">
        <f t="shared" si="6"/>
        <v>-16093.46</v>
      </c>
      <c r="K23" s="91">
        <f t="shared" si="6"/>
        <v>-16131.08</v>
      </c>
      <c r="L23" s="91">
        <f t="shared" si="6"/>
        <v>-16094.96</v>
      </c>
      <c r="M23" s="91">
        <f t="shared" si="6"/>
        <v>-26253.7</v>
      </c>
      <c r="N23" s="91">
        <f t="shared" si="6"/>
        <v>-12547.79</v>
      </c>
      <c r="O23" s="91">
        <f t="shared" si="6"/>
        <v>-16460.29</v>
      </c>
      <c r="P23" s="91">
        <f t="shared" si="6"/>
        <v>-7232.4</v>
      </c>
      <c r="Q23" s="91">
        <f t="shared" si="6"/>
        <v>0</v>
      </c>
      <c r="R23" s="91">
        <f t="shared" si="6"/>
        <v>0</v>
      </c>
      <c r="S23" s="91">
        <f t="shared" si="6"/>
        <v>-148925.16</v>
      </c>
      <c r="T23" s="91">
        <f t="shared" si="6"/>
        <v>-148925.16</v>
      </c>
      <c r="U23" s="91">
        <f t="shared" si="6"/>
        <v>0</v>
      </c>
      <c r="V23" s="409"/>
      <c r="W23" s="209"/>
      <c r="X23" s="184"/>
      <c r="Y23" s="14"/>
    </row>
    <row r="24" spans="1:25" ht="15.75" x14ac:dyDescent="0.2">
      <c r="A24" s="90" t="s">
        <v>309</v>
      </c>
      <c r="B24" s="90"/>
      <c r="C24" s="90"/>
      <c r="D24" s="383"/>
      <c r="E24" s="383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409"/>
      <c r="W24" s="209"/>
      <c r="X24" s="184"/>
      <c r="Y24" s="14"/>
    </row>
    <row r="25" spans="1:25" ht="15.75" x14ac:dyDescent="0.2">
      <c r="A25" s="90" t="s">
        <v>83</v>
      </c>
      <c r="B25" s="90"/>
      <c r="C25" s="90"/>
      <c r="D25" s="384">
        <f>D11-D20</f>
        <v>0</v>
      </c>
      <c r="E25" s="384">
        <f>D25+E23</f>
        <v>0</v>
      </c>
      <c r="F25" s="130">
        <f t="shared" ref="F25:R25" si="7">E25+F23</f>
        <v>0</v>
      </c>
      <c r="G25" s="130">
        <f t="shared" si="7"/>
        <v>-9906.1</v>
      </c>
      <c r="H25" s="130">
        <f>G25+H23-H24</f>
        <v>-22106.440000000002</v>
      </c>
      <c r="I25" s="130">
        <f>H25+I23-I24</f>
        <v>-38111.480000000003</v>
      </c>
      <c r="J25" s="130">
        <f>I25+J23-J24</f>
        <v>-54204.94</v>
      </c>
      <c r="K25" s="130">
        <f t="shared" si="7"/>
        <v>-70336.02</v>
      </c>
      <c r="L25" s="130">
        <f t="shared" si="7"/>
        <v>-86430.98000000001</v>
      </c>
      <c r="M25" s="130">
        <f t="shared" si="7"/>
        <v>-112684.68000000001</v>
      </c>
      <c r="N25" s="130">
        <f t="shared" si="7"/>
        <v>-125232.47</v>
      </c>
      <c r="O25" s="130">
        <f t="shared" si="7"/>
        <v>-141692.76</v>
      </c>
      <c r="P25" s="130">
        <f t="shared" si="7"/>
        <v>-148925.16</v>
      </c>
      <c r="Q25" s="130">
        <f t="shared" si="7"/>
        <v>-148925.16</v>
      </c>
      <c r="R25" s="130">
        <f t="shared" si="7"/>
        <v>-148925.16</v>
      </c>
      <c r="S25" s="95"/>
      <c r="T25" s="95"/>
      <c r="U25" s="130">
        <f>U11-U20</f>
        <v>0</v>
      </c>
      <c r="V25" s="96" t="s">
        <v>10</v>
      </c>
      <c r="W25" s="212" t="s">
        <v>10</v>
      </c>
      <c r="X25" s="184"/>
      <c r="Y25" s="14"/>
    </row>
    <row r="26" spans="1:25" ht="18" x14ac:dyDescent="0.25">
      <c r="A26" s="406" t="s">
        <v>117</v>
      </c>
      <c r="B26" s="407"/>
      <c r="C26" s="407"/>
      <c r="D26" s="86"/>
      <c r="E26" s="86"/>
      <c r="F26" s="86"/>
      <c r="G26" s="86"/>
      <c r="H26" s="86"/>
      <c r="I26" s="86"/>
      <c r="J26" s="86"/>
      <c r="K26" s="86"/>
      <c r="L26" s="86"/>
      <c r="M26" s="34"/>
      <c r="N26" s="34"/>
      <c r="O26" s="86"/>
      <c r="P26" s="86"/>
      <c r="Q26" s="34"/>
      <c r="R26" s="34"/>
      <c r="S26" s="34"/>
      <c r="T26" s="392"/>
      <c r="U26" s="392"/>
      <c r="V26" s="392"/>
      <c r="W26" s="72"/>
      <c r="X26" s="184"/>
      <c r="Y26" s="106"/>
    </row>
    <row r="27" spans="1:25" ht="36" x14ac:dyDescent="0.25">
      <c r="A27" s="406"/>
      <c r="B27" s="407"/>
      <c r="C27" s="407"/>
      <c r="D27" s="86"/>
      <c r="E27" s="86"/>
      <c r="F27" s="86"/>
      <c r="G27" s="86"/>
      <c r="H27" s="86"/>
      <c r="I27" s="86"/>
      <c r="J27" s="86"/>
      <c r="K27" s="86"/>
      <c r="L27" s="34"/>
      <c r="M27" s="378"/>
      <c r="N27" s="34"/>
      <c r="O27" s="85"/>
      <c r="P27" s="338" t="s">
        <v>84</v>
      </c>
      <c r="Q27" s="347"/>
      <c r="R27" s="347"/>
      <c r="S27" s="348"/>
      <c r="T27" s="349" t="s">
        <v>85</v>
      </c>
      <c r="U27" s="348"/>
      <c r="V27" s="362" t="s">
        <v>299</v>
      </c>
      <c r="W27" s="350" t="s">
        <v>300</v>
      </c>
      <c r="X27" s="184"/>
      <c r="Y27" s="106"/>
    </row>
    <row r="28" spans="1:25" ht="18" x14ac:dyDescent="0.25">
      <c r="A28" s="408" t="s">
        <v>240</v>
      </c>
      <c r="B28" s="77"/>
      <c r="C28" s="407"/>
      <c r="D28" s="86"/>
      <c r="E28" s="86"/>
      <c r="F28" s="86"/>
      <c r="G28" s="86"/>
      <c r="H28" s="86"/>
      <c r="I28" s="86"/>
      <c r="J28" s="86"/>
      <c r="K28" s="86"/>
      <c r="L28" s="401"/>
      <c r="M28" s="386"/>
      <c r="N28" s="85"/>
      <c r="O28" s="85"/>
      <c r="P28" s="388" t="s">
        <v>339</v>
      </c>
      <c r="Q28" s="176" t="s">
        <v>297</v>
      </c>
      <c r="R28" s="342"/>
      <c r="S28" s="343"/>
      <c r="T28" s="174" t="s">
        <v>338</v>
      </c>
      <c r="U28" s="343"/>
      <c r="V28" s="175">
        <v>1</v>
      </c>
      <c r="W28" s="344">
        <v>1</v>
      </c>
      <c r="X28" s="184"/>
      <c r="Y28" s="106"/>
    </row>
    <row r="29" spans="1:25" ht="18" x14ac:dyDescent="0.25">
      <c r="A29" s="323"/>
      <c r="B29" s="99" t="s">
        <v>36</v>
      </c>
      <c r="C29" s="407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85"/>
      <c r="O29" s="402"/>
      <c r="P29" s="346" t="s">
        <v>342</v>
      </c>
      <c r="Q29" s="176" t="s">
        <v>297</v>
      </c>
      <c r="R29" s="342"/>
      <c r="S29" s="343"/>
      <c r="T29" s="368" t="s">
        <v>359</v>
      </c>
      <c r="U29" s="369"/>
      <c r="V29" s="175">
        <v>1</v>
      </c>
      <c r="W29" s="344">
        <v>1</v>
      </c>
      <c r="X29" s="184"/>
      <c r="Y29" s="106"/>
    </row>
    <row r="30" spans="1:25" ht="18" x14ac:dyDescent="0.25">
      <c r="A30" s="34"/>
      <c r="B30" s="34"/>
      <c r="C30" s="407"/>
      <c r="D30" s="86"/>
      <c r="E30" s="86"/>
      <c r="F30" s="86"/>
      <c r="G30" s="86"/>
      <c r="H30" s="86"/>
      <c r="I30" s="86"/>
      <c r="J30" s="86"/>
      <c r="K30" s="86"/>
      <c r="L30" s="73"/>
      <c r="M30" s="78"/>
      <c r="N30" s="387"/>
      <c r="O30" s="402"/>
      <c r="P30" s="389"/>
      <c r="Q30" s="390"/>
      <c r="R30" s="73"/>
      <c r="S30" s="369"/>
      <c r="T30" s="78"/>
      <c r="U30" s="369"/>
      <c r="V30" s="79"/>
      <c r="W30" s="391"/>
      <c r="X30" s="184"/>
      <c r="Y30" s="106"/>
    </row>
    <row r="31" spans="1:25" ht="18" x14ac:dyDescent="0.25">
      <c r="A31" s="406" t="s">
        <v>43</v>
      </c>
      <c r="B31" s="77"/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7"/>
      <c r="O31" s="368"/>
      <c r="P31" s="389"/>
      <c r="Q31" s="390"/>
      <c r="R31" s="73"/>
      <c r="S31" s="369"/>
      <c r="T31" s="78" t="s">
        <v>298</v>
      </c>
      <c r="U31" s="369"/>
      <c r="V31" s="79">
        <f>SUM(V28:V30)</f>
        <v>2</v>
      </c>
      <c r="W31" s="391">
        <f>SUM(W28:W30)</f>
        <v>2</v>
      </c>
      <c r="X31" s="184"/>
      <c r="Y31" s="14"/>
    </row>
    <row r="32" spans="1:25" ht="18" x14ac:dyDescent="0.25">
      <c r="A32" s="171">
        <v>101</v>
      </c>
      <c r="B32" s="168" t="s">
        <v>360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7"/>
      <c r="O32" s="368"/>
      <c r="P32" s="394"/>
      <c r="Q32" s="395"/>
      <c r="R32" s="396"/>
      <c r="S32" s="397"/>
      <c r="T32" s="398"/>
      <c r="U32" s="397"/>
      <c r="V32" s="399"/>
      <c r="W32" s="400"/>
      <c r="X32" s="184"/>
      <c r="Y32" s="14"/>
    </row>
    <row r="33" spans="1:25" ht="18" x14ac:dyDescent="0.25">
      <c r="A33" s="171">
        <v>202</v>
      </c>
      <c r="B33" s="75" t="s">
        <v>340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7"/>
      <c r="O33" s="368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205</v>
      </c>
      <c r="B34" s="75" t="s">
        <v>341</v>
      </c>
      <c r="C34" s="77"/>
      <c r="D34" s="77"/>
      <c r="E34" s="77"/>
      <c r="F34" s="77"/>
      <c r="G34" s="77"/>
      <c r="H34" s="77"/>
      <c r="I34" s="77"/>
      <c r="J34" s="77"/>
      <c r="K34" s="324"/>
      <c r="L34" s="73"/>
      <c r="M34" s="78"/>
      <c r="N34" s="387"/>
      <c r="O34" s="403"/>
      <c r="P34" s="14"/>
      <c r="Q34" s="14"/>
      <c r="R34" s="14"/>
      <c r="S34" s="14"/>
      <c r="T34" s="14"/>
      <c r="U34" s="14"/>
      <c r="V34" s="14"/>
      <c r="W34" s="14"/>
      <c r="X34" s="184"/>
      <c r="Y34" s="14"/>
    </row>
    <row r="35" spans="1:25" ht="18" x14ac:dyDescent="0.25">
      <c r="A35" s="171">
        <v>414</v>
      </c>
      <c r="B35" s="77" t="s">
        <v>353</v>
      </c>
      <c r="C35" s="34"/>
      <c r="D35" s="34"/>
      <c r="E35" s="34"/>
      <c r="F35" s="34"/>
      <c r="G35" s="34"/>
      <c r="H35" s="34"/>
      <c r="I35" s="34"/>
      <c r="J35" s="34"/>
      <c r="K35" s="323"/>
      <c r="L35" s="73"/>
      <c r="M35" s="78"/>
      <c r="N35" s="73"/>
      <c r="O35" s="34"/>
      <c r="P35" s="73"/>
      <c r="Q35" s="79"/>
      <c r="R35" s="73"/>
      <c r="S35" s="369"/>
      <c r="T35" s="368"/>
      <c r="U35" s="369"/>
      <c r="V35" s="79"/>
      <c r="W35" s="79"/>
      <c r="X35" s="184"/>
      <c r="Y35" s="14"/>
    </row>
    <row r="36" spans="1:25" ht="18" x14ac:dyDescent="0.25">
      <c r="A36" s="171">
        <v>510</v>
      </c>
      <c r="B36" s="77" t="s">
        <v>343</v>
      </c>
      <c r="C36" s="34"/>
      <c r="D36" s="34"/>
      <c r="E36" s="34"/>
      <c r="F36" s="34"/>
      <c r="G36" s="34"/>
      <c r="H36" s="34"/>
      <c r="I36" s="34"/>
      <c r="J36" s="34"/>
      <c r="K36" s="323"/>
      <c r="L36" s="77"/>
      <c r="M36" s="34"/>
      <c r="N36" s="34"/>
      <c r="O36" s="34"/>
      <c r="P36" s="34"/>
      <c r="Q36" s="34"/>
      <c r="R36" s="34"/>
      <c r="S36" s="34"/>
      <c r="T36" s="392"/>
      <c r="U36" s="392"/>
      <c r="V36" s="392"/>
      <c r="W36" s="393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92"/>
      <c r="U37" s="392"/>
      <c r="V37" s="392"/>
      <c r="W37" s="393"/>
      <c r="X37" s="184"/>
      <c r="Y37" s="14"/>
    </row>
    <row r="38" spans="1:25" ht="18" x14ac:dyDescent="0.25">
      <c r="A38" s="37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78"/>
      <c r="Q38" s="77"/>
      <c r="R38" s="77"/>
      <c r="S38" s="324"/>
      <c r="T38" s="392"/>
      <c r="U38" s="392"/>
      <c r="V38" s="392"/>
      <c r="W38" s="393"/>
      <c r="X38" s="184"/>
      <c r="Y38" s="14"/>
    </row>
    <row r="39" spans="1:25" x14ac:dyDescent="0.2">
      <c r="B39" s="14"/>
      <c r="C39" s="14"/>
      <c r="D39" s="14"/>
      <c r="E39" s="14"/>
      <c r="F39" s="14"/>
      <c r="G39" s="14"/>
    </row>
  </sheetData>
  <pageMargins left="0.7" right="0.7" top="0.75" bottom="0.75" header="0.3" footer="0.3"/>
  <pageSetup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280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292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230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231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2025-09-05T17:21:04Z</cp:lastPrinted>
  <dcterms:created xsi:type="dcterms:W3CDTF">2015-04-28T12:49:55Z</dcterms:created>
  <dcterms:modified xsi:type="dcterms:W3CDTF">2025-09-07T17:30:17Z</dcterms:modified>
</cp:coreProperties>
</file>