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mac-my.sharepoint.com/personal/john_parker_dom_iowa_gov/Documents/PAY/FY2025/"/>
    </mc:Choice>
  </mc:AlternateContent>
  <xr:revisionPtr revIDLastSave="44" documentId="8_{08DECA74-2581-4C3D-84CA-D2A60695378E}" xr6:coauthVersionLast="47" xr6:coauthVersionMax="47" xr10:uidLastSave="{31ED8807-5BA0-4165-A74B-F8F1E6EDFF60}"/>
  <bookViews>
    <workbookView xWindow="574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3" l="1"/>
  <c r="G6" i="3" s="1"/>
  <c r="H6" i="3" s="1"/>
  <c r="N313" i="5"/>
  <c r="B29" i="1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B18" i="10"/>
  <c r="B30" i="10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B19" i="10" s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C161" i="2" l="1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Q131" i="3" s="1"/>
  <c r="D131" i="3" s="1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T228" i="3" s="1"/>
  <c r="G228" i="3" s="1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R180" i="3" s="1"/>
  <c r="E180" i="3" s="1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P60" i="3" s="1"/>
  <c r="C60" i="3" s="1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K300" i="5" s="1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7" i="5" l="1"/>
  <c r="H293" i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11" i="12" l="1"/>
  <c r="N7" i="5"/>
  <c r="C9" i="12"/>
  <c r="C8" i="12"/>
  <c r="G331" i="3"/>
  <c r="N26" i="12" s="1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13" i="12" s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<sst xmlns="http://schemas.openxmlformats.org/spreadsheetml/2006/main" count="4467" uniqueCount="1156">
  <si>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</si>
  <si>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</si>
  <si>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</si>
  <si>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</si>
  <si>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</si>
  <si>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</si>
  <si>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</si>
  <si>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</si>
  <si>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</si>
  <si>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</si>
  <si>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</si>
  <si>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</si>
  <si>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</si>
  <si>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</si>
  <si>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</si>
  <si>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</si>
  <si>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</si>
  <si>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</si>
  <si>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</si>
  <si>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</si>
  <si>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</si>
  <si>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</si>
  <si>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</si>
  <si>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</si>
  <si>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</si>
  <si>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</si>
  <si>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</si>
  <si>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</si>
  <si>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</si>
  <si>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</si>
  <si>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</si>
  <si>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</si>
  <si>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</si>
  <si>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</si>
  <si>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</si>
  <si>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</si>
  <si>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</si>
  <si>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</si>
  <si>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</si>
  <si>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</si>
  <si>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</si>
  <si>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</si>
  <si>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</si>
  <si>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</si>
  <si>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</si>
  <si>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</si>
  <si>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</si>
  <si>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</si>
  <si>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</si>
  <si>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</si>
  <si>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</si>
  <si>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</si>
  <si>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</si>
  <si>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</si>
  <si>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</si>
  <si>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</si>
  <si>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</si>
  <si>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</si>
  <si>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</si>
  <si>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</si>
  <si>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</si>
  <si>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</si>
  <si>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</si>
  <si>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</si>
  <si>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</si>
  <si>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</si>
  <si>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</si>
  <si>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</si>
  <si>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</si>
  <si>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</si>
  <si>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</si>
  <si>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</si>
  <si>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</si>
  <si>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</si>
  <si>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</si>
  <si>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</si>
  <si>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</si>
  <si>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</si>
  <si>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</si>
  <si>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</si>
  <si>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</si>
  <si>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</si>
  <si>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</si>
  <si>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</si>
  <si>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</si>
  <si>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</si>
  <si>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</si>
  <si>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</si>
  <si>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</si>
  <si>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</si>
  <si>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</si>
  <si>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</si>
  <si>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</si>
  <si>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</si>
  <si>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</si>
  <si>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</si>
  <si>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</si>
  <si>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</si>
  <si>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</si>
  <si>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</si>
  <si>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</si>
  <si>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</si>
  <si>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</si>
  <si>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</si>
  <si>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</si>
  <si>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</si>
  <si>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</si>
  <si>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</si>
  <si>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</si>
  <si>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</si>
  <si>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</si>
  <si>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</si>
  <si>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</si>
  <si>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</si>
  <si>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</si>
  <si>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</si>
  <si>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</si>
  <si>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</si>
  <si>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</si>
  <si>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</si>
  <si>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</si>
  <si>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</si>
  <si>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</si>
  <si>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</si>
  <si>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</si>
  <si>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</si>
  <si>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</si>
  <si>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</si>
  <si>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</si>
  <si>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</si>
  <si>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</si>
  <si>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</si>
  <si>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</si>
  <si>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</si>
  <si>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</si>
  <si>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</si>
  <si>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</si>
  <si>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</si>
  <si>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</si>
  <si>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</si>
  <si>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</si>
  <si>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</si>
  <si>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</si>
  <si>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</si>
  <si>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</si>
  <si>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</si>
  <si>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</si>
  <si>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</si>
  <si>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</si>
  <si>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</si>
  <si>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</si>
  <si>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</si>
  <si>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</si>
  <si>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</si>
  <si>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</si>
  <si>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</si>
  <si>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</si>
  <si>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</si>
  <si>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</si>
  <si>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</si>
  <si>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</si>
  <si>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</si>
  <si>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</si>
  <si>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</si>
  <si>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</si>
  <si>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</si>
  <si>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</si>
  <si>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</si>
  <si>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</si>
  <si>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</si>
  <si>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</si>
  <si>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</si>
  <si>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</si>
  <si>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</si>
  <si>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</si>
  <si>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</si>
  <si>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</si>
  <si>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</si>
  <si>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</si>
  <si>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</si>
  <si>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</si>
  <si>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</si>
  <si>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</si>
  <si>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</si>
  <si>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</si>
  <si>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</si>
  <si>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</si>
  <si>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</si>
  <si>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</si>
  <si>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</si>
  <si>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</si>
  <si>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</si>
  <si>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</si>
  <si>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</si>
  <si>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</si>
  <si>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</si>
  <si>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</si>
  <si>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</si>
  <si>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</si>
  <si>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</si>
  <si>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</si>
  <si>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</si>
  <si>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</si>
  <si>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</si>
  <si>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</si>
  <si>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</si>
  <si>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</si>
  <si>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</si>
  <si>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</si>
  <si>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</si>
  <si>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</si>
  <si>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</si>
  <si>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</si>
  <si>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</si>
  <si>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</si>
  <si>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</si>
  <si>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</si>
  <si>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</si>
  <si>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</si>
  <si>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</si>
  <si>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</si>
  <si>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</si>
  <si>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</si>
  <si>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</si>
  <si>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</si>
  <si>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</si>
  <si>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</si>
  <si>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</si>
  <si>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</si>
  <si>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</si>
  <si>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</si>
  <si>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</si>
  <si>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</si>
  <si>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</si>
  <si>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</si>
  <si>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</si>
  <si>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</si>
  <si>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</si>
  <si>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</si>
  <si>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</si>
  <si>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</si>
  <si>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</si>
  <si>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</si>
  <si>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</si>
  <si>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</si>
  <si>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</si>
  <si>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</si>
  <si>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</si>
  <si>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</si>
  <si>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</si>
  <si>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</si>
  <si>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</si>
  <si>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</si>
  <si>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</si>
  <si>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</si>
  <si>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</si>
  <si>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</si>
  <si>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</si>
  <si>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</si>
  <si>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</si>
  <si>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</si>
  <si>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</si>
  <si>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</si>
  <si>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</si>
  <si>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</si>
  <si>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</si>
  <si>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</si>
  <si>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</si>
  <si>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</si>
  <si>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</si>
  <si>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</si>
  <si>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</si>
  <si>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</si>
  <si>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</si>
  <si>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</si>
  <si>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</si>
  <si>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</si>
  <si>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</si>
  <si>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</si>
  <si>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</si>
  <si>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</si>
  <si>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</si>
  <si>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</si>
  <si>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</si>
  <si>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</si>
  <si>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</si>
  <si>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</si>
  <si>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</si>
  <si>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</si>
  <si>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</si>
  <si>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</si>
  <si>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</si>
  <si>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</si>
  <si>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</si>
  <si>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</si>
  <si>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</si>
  <si>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</si>
  <si>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</si>
  <si>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</si>
  <si>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</si>
  <si>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</si>
  <si>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</si>
  <si>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</si>
  <si>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</si>
  <si>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</si>
  <si>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</si>
  <si>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</si>
  <si>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</si>
  <si>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</si>
  <si>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</si>
  <si>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</si>
  <si>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</si>
  <si>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</si>
  <si>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</si>
  <si>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</si>
  <si>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</si>
  <si>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</si>
  <si>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</si>
  <si>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</si>
  <si>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</si>
  <si>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</si>
  <si>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</si>
  <si>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</si>
  <si>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</si>
  <si>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</si>
  <si>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</si>
  <si>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</si>
  <si>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</si>
  <si>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</si>
  <si>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</si>
  <si>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</si>
  <si>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</si>
  <si>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</si>
  <si>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</si>
  <si>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</si>
  <si>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</si>
  <si>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</si>
  <si>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</si>
  <si>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</si>
  <si>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</si>
  <si>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</si>
  <si>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</si>
  <si>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</si>
  <si>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</si>
  <si>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</si>
  <si>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</si>
  <si>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</si>
  <si>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</si>
  <si>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</si>
  <si>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</si>
  <si>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</si>
  <si>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</si>
  <si>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</si>
  <si>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</si>
  <si>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</si>
  <si>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</si>
  <si>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</si>
  <si>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</si>
  <si>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</si>
  <si>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</si>
  <si>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</si>
  <si>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</si>
  <si>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</si>
  <si>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</si>
  <si>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</si>
  <si>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</si>
  <si>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</si>
  <si>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</si>
  <si>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</si>
  <si>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</si>
  <si>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</si>
  <si>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</si>
  <si>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</si>
  <si>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</si>
  <si>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</si>
  <si>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</si>
  <si>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</si>
  <si>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</si>
  <si>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</si>
  <si>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</si>
  <si>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</si>
  <si>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</si>
  <si>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</si>
  <si>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</si>
  <si>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</si>
  <si>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</si>
  <si>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</si>
  <si>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</si>
  <si>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</si>
  <si>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</si>
  <si>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</si>
  <si>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</si>
  <si>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</si>
  <si>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</si>
  <si>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</si>
  <si>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</si>
  <si>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</si>
  <si>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</si>
  <si>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</si>
  <si>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</si>
  <si>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</si>
  <si>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</si>
  <si>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</si>
  <si>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</si>
  <si>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</si>
  <si>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</si>
  <si>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</si>
  <si>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</si>
  <si>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</si>
  <si>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</si>
  <si>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</si>
  <si>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</si>
  <si>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</si>
  <si>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</si>
  <si>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</si>
  <si>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</si>
  <si>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</si>
  <si>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</si>
  <si>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</si>
  <si>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</si>
  <si>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</si>
  <si>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</si>
  <si>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</si>
  <si>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</si>
  <si>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</si>
  <si>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</si>
  <si>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</si>
  <si>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</si>
  <si>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</si>
  <si>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</si>
  <si>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</si>
  <si>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</si>
  <si>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</si>
  <si>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</si>
  <si>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</si>
  <si>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</si>
  <si>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</si>
  <si>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</si>
  <si>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</si>
  <si>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</si>
  <si>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</si>
  <si>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</si>
  <si>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</si>
  <si>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</si>
  <si>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</si>
  <si>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</si>
  <si>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</si>
  <si>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</si>
  <si>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</si>
  <si>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</si>
  <si>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</si>
  <si>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</si>
  <si>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</si>
  <si>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</si>
  <si>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</si>
  <si>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</si>
  <si>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</si>
  <si>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</si>
  <si>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</si>
  <si>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</si>
  <si>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</si>
  <si>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</si>
  <si>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</si>
  <si>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</si>
  <si>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</si>
  <si>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</si>
  <si>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</si>
  <si>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</si>
  <si>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</si>
  <si>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</si>
  <si>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</si>
  <si>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</si>
  <si>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</si>
  <si>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</si>
  <si>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</si>
  <si>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</si>
  <si>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</si>
  <si>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</si>
  <si>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</si>
  <si>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</si>
  <si>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</si>
  <si>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</si>
  <si>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</si>
  <si>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</si>
  <si>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</si>
  <si>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</si>
  <si>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</si>
  <si>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</si>
  <si>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</si>
  <si>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</si>
  <si>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</si>
  <si>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</si>
  <si>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</si>
  <si>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</si>
  <si>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</si>
  <si>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</si>
  <si>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</si>
  <si>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</si>
  <si>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</si>
  <si>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</si>
  <si>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</si>
  <si>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</si>
  <si>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</si>
  <si>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</si>
  <si>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</si>
  <si>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</si>
  <si>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</si>
  <si>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</si>
  <si>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</si>
  <si>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</si>
  <si>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</si>
  <si>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</si>
  <si>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</si>
  <si>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</si>
  <si>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</si>
  <si>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</si>
  <si>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</si>
  <si>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</si>
  <si>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</si>
  <si>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</si>
  <si>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</si>
  <si>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</si>
  <si>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</si>
  <si>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</si>
  <si>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</si>
  <si>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</si>
  <si>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</si>
  <si>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</si>
  <si>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</si>
  <si>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</si>
  <si>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</si>
  <si>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</si>
  <si>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</si>
  <si>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</si>
  <si>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</si>
  <si>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</si>
  <si>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</si>
  <si>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</si>
  <si>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</si>
  <si>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</si>
  <si>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</si>
  <si>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</si>
  <si>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</si>
  <si>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</si>
  <si>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</si>
  <si>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</si>
  <si>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</si>
  <si>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</si>
  <si>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</si>
  <si>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</si>
  <si>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</si>
  <si>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</si>
  <si>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</si>
  <si>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</si>
  <si>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</si>
  <si>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</si>
  <si>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</si>
  <si>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</si>
  <si>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</si>
  <si>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</si>
  <si>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</si>
  <si>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</si>
  <si>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</si>
  <si>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</si>
  <si>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</si>
  <si>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</si>
  <si>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</si>
  <si>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</si>
  <si>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</si>
  <si>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</si>
  <si>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</si>
  <si>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</si>
  <si>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</si>
  <si>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</si>
  <si>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</si>
  <si>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</si>
  <si>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</si>
  <si>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</si>
  <si>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</si>
  <si>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</si>
  <si>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</si>
  <si>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</si>
  <si>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</si>
  <si>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</si>
  <si>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</si>
  <si>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</si>
  <si>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</si>
  <si>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</si>
  <si>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</si>
  <si>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</si>
  <si>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</si>
  <si>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</si>
  <si>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</si>
  <si>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</si>
  <si>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</si>
  <si>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</si>
  <si>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</si>
  <si>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</si>
  <si>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</si>
  <si>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</si>
  <si>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</si>
  <si>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</si>
  <si>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</si>
  <si>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</si>
  <si>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</si>
  <si>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</si>
  <si>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</si>
  <si>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</si>
  <si>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</si>
  <si>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</si>
  <si>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</si>
  <si>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</si>
  <si>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</si>
  <si>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</si>
  <si>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</si>
  <si>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</si>
  <si>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</si>
  <si>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</si>
  <si>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</si>
  <si>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</si>
  <si>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</si>
  <si>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</si>
  <si>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</si>
  <si>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</si>
  <si>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</si>
  <si>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</si>
  <si>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</si>
  <si>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</si>
  <si>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</si>
  <si>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</si>
  <si>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</si>
  <si>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</si>
  <si>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</si>
  <si>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</si>
  <si>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</si>
  <si>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</si>
  <si>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</si>
  <si>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</si>
  <si>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</si>
  <si>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</si>
  <si>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</si>
  <si>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</si>
  <si>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</si>
  <si>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</si>
  <si>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</si>
  <si>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</si>
  <si>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</si>
  <si>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</si>
  <si>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</si>
  <si>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</si>
  <si>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</si>
  <si>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</si>
  <si>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</si>
  <si>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</si>
  <si>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</si>
  <si>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</si>
  <si>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</si>
  <si>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</si>
  <si>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</si>
  <si>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</si>
  <si>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</si>
  <si>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</si>
  <si>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</si>
  <si>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</si>
  <si>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</si>
  <si>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</si>
  <si>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</si>
  <si>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</si>
  <si>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</si>
  <si>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</si>
  <si>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</si>
  <si>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</si>
  <si>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</si>
  <si>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</si>
  <si>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</si>
  <si>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</si>
  <si>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</si>
  <si>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</si>
  <si>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</si>
  <si>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</si>
  <si>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</si>
  <si>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</si>
  <si>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</si>
  <si>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</si>
  <si>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</si>
  <si>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</si>
  <si>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</si>
  <si>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</si>
  <si>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</si>
  <si>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</si>
  <si>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</si>
  <si>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</si>
  <si>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</si>
  <si>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</si>
  <si>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</si>
  <si>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</si>
  <si>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</si>
  <si>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</si>
  <si>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</si>
  <si>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</si>
  <si>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</si>
  <si>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</si>
  <si>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</si>
  <si>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</si>
  <si>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</si>
  <si>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</si>
  <si>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</si>
  <si>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</si>
  <si>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</si>
  <si>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</si>
  <si>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</si>
  <si>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</si>
  <si>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</si>
  <si>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</si>
  <si>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</si>
  <si>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</si>
  <si>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</si>
  <si>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</si>
  <si>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</si>
  <si>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</si>
  <si>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</si>
  <si>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</si>
  <si>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</si>
  <si>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</si>
  <si>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</si>
  <si>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</si>
  <si>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</si>
  <si>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</si>
  <si>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</si>
  <si>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</si>
  <si>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</si>
  <si>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</si>
  <si>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</si>
  <si>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</si>
  <si>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</si>
  <si>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</si>
  <si>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</si>
  <si>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</si>
  <si>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</si>
  <si>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</si>
  <si>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</si>
  <si>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</si>
  <si>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</si>
  <si>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</si>
  <si>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</si>
  <si>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</si>
  <si>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</si>
  <si>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</si>
  <si>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</si>
  <si>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</si>
  <si>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</si>
  <si>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</si>
  <si>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</si>
  <si>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</si>
  <si>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</si>
  <si>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</si>
  <si>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</si>
  <si>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</si>
  <si>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</si>
  <si>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</si>
  <si>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</si>
  <si>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</si>
  <si>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</si>
  <si>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</si>
  <si>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</si>
  <si>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</si>
  <si>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</si>
  <si>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</si>
  <si>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</si>
  <si>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</si>
  <si>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</si>
  <si>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</si>
  <si>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</si>
  <si>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</si>
  <si>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</si>
  <si>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</si>
  <si>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</si>
  <si>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</si>
  <si>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</si>
  <si>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</si>
  <si>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</si>
  <si>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</si>
  <si>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</si>
  <si>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</si>
  <si>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</si>
  <si>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</si>
  <si>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</si>
  <si>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</si>
  <si>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</si>
  <si>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</si>
  <si>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</si>
  <si>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</si>
  <si>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</si>
  <si>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</si>
  <si>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</si>
  <si>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</si>
  <si>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</si>
  <si>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</si>
  <si>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</si>
  <si>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</si>
  <si>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</si>
  <si>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</si>
  <si>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</si>
  <si>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</si>
  <si>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</si>
  <si>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</si>
  <si>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</si>
  <si>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</si>
  <si>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</si>
  <si>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</si>
  <si>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</si>
  <si>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</si>
  <si>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</si>
  <si>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</si>
  <si>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</si>
  <si>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</si>
  <si>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</si>
  <si>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</si>
  <si>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</si>
  <si>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</si>
  <si>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</si>
  <si>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</si>
  <si>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</si>
  <si>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</si>
  <si>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</si>
  <si>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</si>
  <si>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</si>
  <si>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</si>
  <si>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</si>
  <si>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</si>
  <si>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</si>
  <si>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</si>
  <si>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</si>
  <si>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</si>
  <si>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</si>
  <si>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</si>
  <si>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</si>
  <si>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</si>
  <si>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</si>
  <si>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</si>
  <si>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</si>
  <si>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</si>
  <si>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</si>
  <si>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</si>
  <si>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</si>
  <si>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</si>
  <si>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</si>
  <si>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</si>
  <si>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</si>
  <si>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</si>
  <si>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</si>
  <si>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</si>
  <si>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</si>
  <si>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</si>
  <si>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</si>
  <si>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</si>
  <si>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</si>
  <si>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</si>
  <si>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</si>
  <si>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</si>
  <si>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</si>
  <si>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</si>
  <si>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</si>
  <si>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</si>
  <si>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</si>
  <si>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</si>
  <si>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</si>
  <si>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</si>
  <si>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</si>
  <si>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</si>
  <si>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</si>
  <si>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</si>
  <si>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</si>
  <si>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</si>
  <si>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</si>
  <si>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</si>
  <si>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</si>
  <si>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 xml:space="preserve">  Resident Charter School Student Reduction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</si>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</sst>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3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698483</v>
      </c>
      <c r="H45" s="21">
        <f>INDEX(Data[],MATCH($A45,Data[Dist],0),MATCH(H$4,Data[#Headers],0))</f>
        <v>31420692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83902</v>
      </c>
      <c r="H90" s="21">
        <f>INDEX(Data[],MATCH($A90,Data[Dist],0),MATCH(H$4,Data[#Headers],0))</f>
        <v>17255521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73104</v>
      </c>
      <c r="H103" s="21">
        <f>INDEX(Data[],MATCH($A103,Data[Dist],0),MATCH(H$4,Data[#Headers],0))</f>
        <v>4141736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15068</v>
      </c>
      <c r="H123" s="21">
        <f>INDEX(Data[],MATCH($A123,Data[Dist],0),MATCH(H$4,Data[#Headers],0))</f>
        <v>1097710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15987</v>
      </c>
      <c r="H129" s="21">
        <f>INDEX(Data[],MATCH($A129,Data[Dist],0),MATCH(H$4,Data[#Headers],0))</f>
        <v>1715218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221961</v>
      </c>
      <c r="H163" s="21">
        <f>INDEX(Data[],MATCH($A163,Data[Dist],0),MATCH(H$4,Data[#Headers],0))</f>
        <v>2499809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79858</v>
      </c>
      <c r="H166" s="21">
        <f>INDEX(Data[],MATCH($A166,Data[Dist],0),MATCH(H$4,Data[#Headers],0))</f>
        <v>3438015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7516</v>
      </c>
      <c r="H174" s="21">
        <f>INDEX(Data[],MATCH($A174,Data[Dist],0),MATCH(H$4,Data[#Headers],0))</f>
        <v>2094809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41932</v>
      </c>
      <c r="H198" s="21">
        <f>INDEX(Data[],MATCH($A198,Data[Dist],0),MATCH(H$4,Data[#Headers],0))</f>
        <v>1872627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78857</v>
      </c>
      <c r="H202" s="21">
        <f>INDEX(Data[],MATCH($A202,Data[Dist],0),MATCH(H$4,Data[#Headers],0))</f>
        <v>13176526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60364</v>
      </c>
      <c r="H221" s="21">
        <f>INDEX(Data[],MATCH($A221,Data[Dist],0),MATCH(H$4,Data[#Headers],0))</f>
        <v>3427705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111849</v>
      </c>
      <c r="H241" s="21">
        <f>INDEX(Data[],MATCH($A241,Data[Dist],0),MATCH(H$4,Data[#Headers],0))</f>
        <v>2492311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518137</v>
      </c>
      <c r="H272" s="21">
        <f>INDEX(Data[],MATCH($A272,Data[Dist],0),MATCH(H$4,Data[#Headers],0))</f>
        <v>11560057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31911</v>
      </c>
      <c r="H285" s="21">
        <f>INDEX(Data[],MATCH($A285,Data[Dist],0),MATCH(H$4,Data[#Headers],0))</f>
        <v>3594257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170225</v>
      </c>
      <c r="H300" s="21">
        <f>INDEX(Data[],MATCH($A300,Data[Dist],0),MATCH(H$4,Data[#Headers],0))</f>
        <v>5174205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22451</v>
      </c>
      <c r="H309" s="21">
        <f>INDEX(Data[],MATCH($A309,Data[Dist],0),MATCH(H$4,Data[#Headers],0))</f>
        <v>2121535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11210</v>
      </c>
      <c r="H320" s="21">
        <f>INDEX(Data[],MATCH($A320,Data[Dist],0),MATCH(H$4,Data[#Headers],0))</f>
        <v>4007560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3257</v>
      </c>
      <c r="H326" s="21">
        <f>INDEX(Data[],MATCH($A326,Data[Dist],0),MATCH(H$4,Data[#Headers],0))</f>
        <v>2540114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2246072</v>
      </c>
      <c r="H331" s="23">
        <f t="shared" si="0"/>
        <v>3628852566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3 State Foundation Aid (Code 3111)</v>
      </c>
      <c r="I4" s="17" t="str">
        <f>Notes!B3</f>
        <v>Pay 3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25710789</v>
      </c>
      <c r="I45" s="21">
        <f>INDEX(Data[],MATCH($A45,Data[Dist],0),MATCH(I$4,Data[#Headers],0))</f>
        <v>31420692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14151364</v>
      </c>
      <c r="I90" s="21">
        <f>INDEX(Data[],MATCH($A90,Data[Dist],0),MATCH(I$4,Data[#Headers],0))</f>
        <v>17255521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3042133</v>
      </c>
      <c r="I103" s="21">
        <f>INDEX(Data[],MATCH($A103,Data[Dist],0),MATCH(I$4,Data[#Headers],0))</f>
        <v>4141736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747535</v>
      </c>
      <c r="I123" s="21">
        <f>INDEX(Data[],MATCH($A123,Data[Dist],0),MATCH(I$4,Data[#Headers],0))</f>
        <v>1097710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944302</v>
      </c>
      <c r="I129" s="21">
        <f>INDEX(Data[],MATCH($A129,Data[Dist],0),MATCH(I$4,Data[#Headers],0))</f>
        <v>1715218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1891557</v>
      </c>
      <c r="I163" s="21">
        <f>INDEX(Data[],MATCH($A163,Data[Dist],0),MATCH(I$4,Data[#Headers],0))</f>
        <v>2499809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2455018</v>
      </c>
      <c r="I166" s="21">
        <f>INDEX(Data[],MATCH($A166,Data[Dist],0),MATCH(I$4,Data[#Headers],0))</f>
        <v>3438015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1257052</v>
      </c>
      <c r="I174" s="21">
        <f>INDEX(Data[],MATCH($A174,Data[Dist],0),MATCH(I$4,Data[#Headers],0))</f>
        <v>2094809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1352303</v>
      </c>
      <c r="I198" s="21">
        <f>INDEX(Data[],MATCH($A198,Data[Dist],0),MATCH(I$4,Data[#Headers],0))</f>
        <v>1872627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10606357</v>
      </c>
      <c r="I202" s="21">
        <f>INDEX(Data[],MATCH($A202,Data[Dist],0),MATCH(I$4,Data[#Headers],0))</f>
        <v>13176526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2565029</v>
      </c>
      <c r="I221" s="21">
        <f>INDEX(Data[],MATCH($A221,Data[Dist],0),MATCH(I$4,Data[#Headers],0))</f>
        <v>3427705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1341508</v>
      </c>
      <c r="I241" s="21">
        <f>INDEX(Data[],MATCH($A241,Data[Dist],0),MATCH(I$4,Data[#Headers],0))</f>
        <v>2492311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9467125</v>
      </c>
      <c r="I272" s="21">
        <f>INDEX(Data[],MATCH($A272,Data[Dist],0),MATCH(I$4,Data[#Headers],0))</f>
        <v>11560057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2759637</v>
      </c>
      <c r="I285" s="21">
        <f>INDEX(Data[],MATCH($A285,Data[Dist],0),MATCH(I$4,Data[#Headers],0))</f>
        <v>3594257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3715464</v>
      </c>
      <c r="I300" s="21">
        <f>INDEX(Data[],MATCH($A300,Data[Dist],0),MATCH(I$4,Data[#Headers],0))</f>
        <v>5174205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1319122</v>
      </c>
      <c r="I309" s="21">
        <f>INDEX(Data[],MATCH($A309,Data[Dist],0),MATCH(I$4,Data[#Headers],0))</f>
        <v>2121535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2939581</v>
      </c>
      <c r="I320" s="21">
        <f>INDEX(Data[],MATCH($A320,Data[Dist],0),MATCH(I$4,Data[#Headers],0))</f>
        <v>4007560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1912628</v>
      </c>
      <c r="I326" s="21">
        <f>INDEX(Data[],MATCH($A326,Data[Dist],0),MATCH(I$4,Data[#Headers],0))</f>
        <v>2540114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2868189499</v>
      </c>
      <c r="I331" s="23">
        <f t="shared" si="0"/>
        <v>3628852566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(June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June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June</v>
      </c>
      <c r="H6" s="40" t="str">
        <f>Notes!$B$3</f>
        <v>Pay 3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4324452</v>
      </c>
      <c r="H7" s="21">
        <f>INDEX(Data[],MATCH($A7,Data[Dist],0),MATCH(H$6,Data[#Headers],0))-G7</f>
        <v>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862760</v>
      </c>
      <c r="L7" s="21">
        <f>INDEX(Notes!$I$2:$N$11,MATCH(Notes!$B$2,Notes!$I$2:$I$11,0),6)*$E7</f>
        <v>1294140</v>
      </c>
      <c r="M7" s="21">
        <f>IF(Notes!$B$2="June",'Payment Total'!$F7,0)</f>
        <v>431380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INDEX($A$7:$H$331,MATCH($S7,$A$7:$A$331,0),6)-Q7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1990316</v>
      </c>
      <c r="H8" s="21">
        <f>INDEX(Data[],MATCH($A8,Data[Dist],0),MATCH(H$6,Data[#Headers],0))-G8</f>
        <v>0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397210</v>
      </c>
      <c r="L8" s="21">
        <f>INDEX(Notes!$I$2:$N$11,MATCH(Notes!$B$2,Notes!$I$2:$I$11,0),6)*$E8</f>
        <v>595815</v>
      </c>
      <c r="M8" s="21">
        <f>IF(Notes!$B$2="June",'Payment Total'!$F8,0)</f>
        <v>198603</v>
      </c>
      <c r="N8" s="21">
        <f t="shared" ref="N8:N71" si="0">SUM(J8:M8)-G8</f>
        <v>0</v>
      </c>
      <c r="P8" s="188" t="s">
        <v>831</v>
      </c>
      <c r="Q8" s="20">
        <v>198603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INDEX($A$7:$H$331,MATCH($S8,$A$7:$A$331,0),6)-Q8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16681409</v>
      </c>
      <c r="H9" s="21">
        <f>INDEX(Data[],MATCH($A9,Data[Dist],0),MATCH(H$6,Data[#Headers],0))-G9</f>
        <v>0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3329778</v>
      </c>
      <c r="L9" s="21">
        <f>INDEX(Notes!$I$2:$N$11,MATCH(Notes!$B$2,Notes!$I$2:$I$11,0),6)*$E9</f>
        <v>4994667</v>
      </c>
      <c r="M9" s="21">
        <f>IF(Notes!$B$2="June",'Payment Total'!$F9,0)</f>
        <v>1664888</v>
      </c>
      <c r="N9" s="21">
        <f t="shared" si="0"/>
        <v>0</v>
      </c>
      <c r="P9" s="188" t="s">
        <v>832</v>
      </c>
      <c r="Q9" s="20">
        <v>1664888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4020710</v>
      </c>
      <c r="H10" s="21">
        <f>INDEX(Data[],MATCH($A10,Data[Dist],0),MATCH(H$6,Data[#Headers],0))-G10</f>
        <v>0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802528</v>
      </c>
      <c r="L10" s="21">
        <f>INDEX(Notes!$I$2:$N$11,MATCH(Notes!$B$2,Notes!$I$2:$I$11,0),6)*$E10</f>
        <v>1203792</v>
      </c>
      <c r="M10" s="21">
        <f>IF(Notes!$B$2="June",'Payment Total'!$F10,0)</f>
        <v>401262</v>
      </c>
      <c r="N10" s="21">
        <f t="shared" si="0"/>
        <v>0</v>
      </c>
      <c r="P10" s="188" t="s">
        <v>833</v>
      </c>
      <c r="Q10" s="20">
        <v>401262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1015638</v>
      </c>
      <c r="H11" s="21">
        <f>INDEX(Data[],MATCH($A11,Data[Dist],0),MATCH(H$6,Data[#Headers],0))-G11</f>
        <v>0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202532</v>
      </c>
      <c r="L11" s="21">
        <f>INDEX(Notes!$I$2:$N$11,MATCH(Notes!$B$2,Notes!$I$2:$I$11,0),6)*$E11</f>
        <v>303798</v>
      </c>
      <c r="M11" s="21">
        <f>IF(Notes!$B$2="June",'Payment Total'!$F11,0)</f>
        <v>101264</v>
      </c>
      <c r="N11" s="21">
        <f t="shared" si="0"/>
        <v>0</v>
      </c>
      <c r="P11" s="188" t="s">
        <v>834</v>
      </c>
      <c r="Q11" s="20">
        <v>101264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8566933</v>
      </c>
      <c r="H12" s="21">
        <f>INDEX(Data[],MATCH($A12,Data[Dist],0),MATCH(H$6,Data[#Headers],0))-G12</f>
        <v>0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1710140</v>
      </c>
      <c r="L12" s="21">
        <f>INDEX(Notes!$I$2:$N$11,MATCH(Notes!$B$2,Notes!$I$2:$I$11,0),6)*$E12</f>
        <v>2565207</v>
      </c>
      <c r="M12" s="21">
        <f>IF(Notes!$B$2="June",'Payment Total'!$F12,0)</f>
        <v>855070</v>
      </c>
      <c r="N12" s="21">
        <f t="shared" si="0"/>
        <v>0</v>
      </c>
      <c r="P12" s="188" t="s">
        <v>835</v>
      </c>
      <c r="Q12" s="20">
        <v>855070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3699497</v>
      </c>
      <c r="H13" s="21">
        <f>INDEX(Data[],MATCH($A13,Data[Dist],0),MATCH(H$6,Data[#Headers],0))-G13</f>
        <v>0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738272</v>
      </c>
      <c r="L13" s="21">
        <f>INDEX(Notes!$I$2:$N$11,MATCH(Notes!$B$2,Notes!$I$2:$I$11,0),6)*$E13</f>
        <v>1107405</v>
      </c>
      <c r="M13" s="21">
        <f>IF(Notes!$B$2="June",'Payment Total'!$F13,0)</f>
        <v>369136</v>
      </c>
      <c r="N13" s="21">
        <f t="shared" si="0"/>
        <v>0</v>
      </c>
      <c r="P13" s="188" t="s">
        <v>836</v>
      </c>
      <c r="Q13" s="20">
        <v>369136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1843096</v>
      </c>
      <c r="H14" s="21">
        <f>INDEX(Data[],MATCH($A14,Data[Dist],0),MATCH(H$6,Data[#Headers],0))-G14</f>
        <v>0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367816</v>
      </c>
      <c r="L14" s="21">
        <f>INDEX(Notes!$I$2:$N$11,MATCH(Notes!$B$2,Notes!$I$2:$I$11,0),6)*$E14</f>
        <v>551724</v>
      </c>
      <c r="M14" s="21">
        <f>IF(Notes!$B$2="June",'Payment Total'!$F14,0)</f>
        <v>183908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8691787</v>
      </c>
      <c r="H15" s="21">
        <f>INDEX(Data[],MATCH($A15,Data[Dist],0),MATCH(H$6,Data[#Headers],0))-G15</f>
        <v>0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1734118</v>
      </c>
      <c r="L15" s="21">
        <f>INDEX(Notes!$I$2:$N$11,MATCH(Notes!$B$2,Notes!$I$2:$I$11,0),6)*$E15</f>
        <v>2601177</v>
      </c>
      <c r="M15" s="21">
        <f>IF(Notes!$B$2="June",'Payment Total'!$F15,0)</f>
        <v>867060</v>
      </c>
      <c r="N15" s="21">
        <f t="shared" si="0"/>
        <v>0</v>
      </c>
      <c r="P15" s="188" t="s">
        <v>838</v>
      </c>
      <c r="Q15" s="20">
        <v>867060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7770279</v>
      </c>
      <c r="H16" s="21">
        <f>INDEX(Data[],MATCH($A16,Data[Dist],0),MATCH(H$6,Data[#Headers],0))-G16</f>
        <v>0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1550722</v>
      </c>
      <c r="L16" s="21">
        <f>INDEX(Notes!$I$2:$N$11,MATCH(Notes!$B$2,Notes!$I$2:$I$11,0),6)*$E16</f>
        <v>2326083</v>
      </c>
      <c r="M16" s="21">
        <f>IF(Notes!$B$2="June",'Payment Total'!$F16,0)</f>
        <v>775362</v>
      </c>
      <c r="N16" s="21">
        <f t="shared" si="0"/>
        <v>0</v>
      </c>
      <c r="P16" s="188" t="s">
        <v>839</v>
      </c>
      <c r="Q16" s="20">
        <v>775362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3572143</v>
      </c>
      <c r="H17" s="21">
        <f>INDEX(Data[],MATCH($A17,Data[Dist],0),MATCH(H$6,Data[#Headers],0))-G17</f>
        <v>0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712882</v>
      </c>
      <c r="L17" s="21">
        <f>INDEX(Notes!$I$2:$N$11,MATCH(Notes!$B$2,Notes!$I$2:$I$11,0),6)*$E17</f>
        <v>1069320</v>
      </c>
      <c r="M17" s="21">
        <f>IF(Notes!$B$2="June",'Payment Total'!$F17,0)</f>
        <v>356441</v>
      </c>
      <c r="N17" s="21">
        <f t="shared" si="0"/>
        <v>0</v>
      </c>
      <c r="P17" s="188" t="s">
        <v>840</v>
      </c>
      <c r="Q17" s="20">
        <v>356441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5225254</v>
      </c>
      <c r="H18" s="21">
        <f>INDEX(Data[],MATCH($A18,Data[Dist],0),MATCH(H$6,Data[#Headers],0))-G18</f>
        <v>0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1042526</v>
      </c>
      <c r="L18" s="21">
        <f>INDEX(Notes!$I$2:$N$11,MATCH(Notes!$B$2,Notes!$I$2:$I$11,0),6)*$E18</f>
        <v>1563789</v>
      </c>
      <c r="M18" s="21">
        <f>IF(Notes!$B$2="June",'Payment Total'!$F18,0)</f>
        <v>521263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26387536</v>
      </c>
      <c r="H19" s="21">
        <f>INDEX(Data[],MATCH($A19,Data[Dist],0),MATCH(H$6,Data[#Headers],0))-G19</f>
        <v>0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5263852</v>
      </c>
      <c r="L19" s="21">
        <f>INDEX(Notes!$I$2:$N$11,MATCH(Notes!$B$2,Notes!$I$2:$I$11,0),6)*$E19</f>
        <v>7895778</v>
      </c>
      <c r="M19" s="21">
        <f>IF(Notes!$B$2="June",'Payment Total'!$F19,0)</f>
        <v>2631926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9474184</v>
      </c>
      <c r="H20" s="21">
        <f>INDEX(Data[],MATCH($A20,Data[Dist],0),MATCH(H$6,Data[#Headers],0))-G20</f>
        <v>0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1891062</v>
      </c>
      <c r="L20" s="21">
        <f>INDEX(Notes!$I$2:$N$11,MATCH(Notes!$B$2,Notes!$I$2:$I$11,0),6)*$E20</f>
        <v>2836593</v>
      </c>
      <c r="M20" s="21">
        <f>IF(Notes!$B$2="June",'Payment Total'!$F20,0)</f>
        <v>945529</v>
      </c>
      <c r="N20" s="21">
        <f t="shared" si="0"/>
        <v>0</v>
      </c>
      <c r="P20" s="188" t="s">
        <v>843</v>
      </c>
      <c r="Q20" s="20">
        <v>945529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1674509</v>
      </c>
      <c r="H21" s="21">
        <f>INDEX(Data[],MATCH($A21,Data[Dist],0),MATCH(H$6,Data[#Headers],0))-G21</f>
        <v>0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334236</v>
      </c>
      <c r="L21" s="21">
        <f>INDEX(Notes!$I$2:$N$11,MATCH(Notes!$B$2,Notes!$I$2:$I$11,0),6)*$E21</f>
        <v>501351</v>
      </c>
      <c r="M21" s="21">
        <f>IF(Notes!$B$2="June",'Payment Total'!$F21,0)</f>
        <v>167118</v>
      </c>
      <c r="N21" s="21">
        <f t="shared" si="0"/>
        <v>0</v>
      </c>
      <c r="P21" s="188" t="s">
        <v>844</v>
      </c>
      <c r="Q21" s="20">
        <v>167118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87418386</v>
      </c>
      <c r="H22" s="21">
        <f>INDEX(Data[],MATCH($A22,Data[Dist],0),MATCH(H$6,Data[#Headers],0))-G22</f>
        <v>0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17445722</v>
      </c>
      <c r="L22" s="21">
        <f>INDEX(Notes!$I$2:$N$11,MATCH(Notes!$B$2,Notes!$I$2:$I$11,0),6)*$E22</f>
        <v>26168583</v>
      </c>
      <c r="M22" s="21">
        <f>IF(Notes!$B$2="June",'Payment Total'!$F22,0)</f>
        <v>8722861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6084093</v>
      </c>
      <c r="H23" s="21">
        <f>INDEX(Data[],MATCH($A23,Data[Dist],0),MATCH(H$6,Data[#Headers],0))-G23</f>
        <v>0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1214434</v>
      </c>
      <c r="L23" s="21">
        <f>INDEX(Notes!$I$2:$N$11,MATCH(Notes!$B$2,Notes!$I$2:$I$11,0),6)*$E23</f>
        <v>1821651</v>
      </c>
      <c r="M23" s="21">
        <f>IF(Notes!$B$2="June",'Payment Total'!$F23,0)</f>
        <v>607216</v>
      </c>
      <c r="N23" s="21">
        <f t="shared" si="0"/>
        <v>0</v>
      </c>
      <c r="P23" s="189" t="s">
        <v>846</v>
      </c>
      <c r="Q23" s="25">
        <v>607216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1825108</v>
      </c>
      <c r="H24" s="21">
        <f>INDEX(Data[],MATCH($A24,Data[Dist],0),MATCH(H$6,Data[#Headers],0))-G24</f>
        <v>0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363830</v>
      </c>
      <c r="L24" s="21">
        <f>INDEX(Notes!$I$2:$N$11,MATCH(Notes!$B$2,Notes!$I$2:$I$11,0),6)*$E24</f>
        <v>545745</v>
      </c>
      <c r="M24" s="21">
        <f>IF(Notes!$B$2="June",'Payment Total'!$F24,0)</f>
        <v>181913</v>
      </c>
      <c r="N24" s="21">
        <f t="shared" si="0"/>
        <v>0</v>
      </c>
      <c r="P24" s="189" t="s">
        <v>847</v>
      </c>
      <c r="Q24" s="25">
        <v>181913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1537700</v>
      </c>
      <c r="H25" s="21">
        <f>INDEX(Data[],MATCH($A25,Data[Dist],0),MATCH(H$6,Data[#Headers],0))-G25</f>
        <v>0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306662</v>
      </c>
      <c r="L25" s="21">
        <f>INDEX(Notes!$I$2:$N$11,MATCH(Notes!$B$2,Notes!$I$2:$I$11,0),6)*$E25</f>
        <v>459993</v>
      </c>
      <c r="M25" s="21">
        <f>IF(Notes!$B$2="June",'Payment Total'!$F25,0)</f>
        <v>153329</v>
      </c>
      <c r="N25" s="21">
        <f t="shared" si="0"/>
        <v>0</v>
      </c>
      <c r="P25" s="189" t="s">
        <v>848</v>
      </c>
      <c r="Q25" s="25">
        <v>153329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11240845</v>
      </c>
      <c r="H26" s="21">
        <f>INDEX(Data[],MATCH($A26,Data[Dist],0),MATCH(H$6,Data[#Headers],0))-G26</f>
        <v>0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2243922</v>
      </c>
      <c r="L26" s="21">
        <f>INDEX(Notes!$I$2:$N$11,MATCH(Notes!$B$2,Notes!$I$2:$I$11,0),6)*$E26</f>
        <v>3365883</v>
      </c>
      <c r="M26" s="21">
        <f>IF(Notes!$B$2="June",'Payment Total'!$F26,0)</f>
        <v>1121960</v>
      </c>
      <c r="N26" s="21">
        <f t="shared" si="0"/>
        <v>0</v>
      </c>
      <c r="P26" s="189" t="s">
        <v>849</v>
      </c>
      <c r="Q26" s="25">
        <v>1121960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3264399</v>
      </c>
      <c r="H27" s="21">
        <f>INDEX(Data[],MATCH($A27,Data[Dist],0),MATCH(H$6,Data[#Headers],0))-G27</f>
        <v>0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651346</v>
      </c>
      <c r="L27" s="21">
        <f>INDEX(Notes!$I$2:$N$11,MATCH(Notes!$B$2,Notes!$I$2:$I$11,0),6)*$E27</f>
        <v>977019</v>
      </c>
      <c r="M27" s="21">
        <f>IF(Notes!$B$2="June",'Payment Total'!$F27,0)</f>
        <v>325674</v>
      </c>
      <c r="N27" s="21">
        <f t="shared" si="0"/>
        <v>0</v>
      </c>
      <c r="P27" s="189" t="s">
        <v>850</v>
      </c>
      <c r="Q27" s="25">
        <v>325674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4314716</v>
      </c>
      <c r="H28" s="21">
        <f>INDEX(Data[],MATCH($A28,Data[Dist],0),MATCH(H$6,Data[#Headers],0))-G28</f>
        <v>0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860598</v>
      </c>
      <c r="L28" s="21">
        <f>INDEX(Notes!$I$2:$N$11,MATCH(Notes!$B$2,Notes!$I$2:$I$11,0),6)*$E28</f>
        <v>1290900</v>
      </c>
      <c r="M28" s="21">
        <f>IF(Notes!$B$2="June",'Payment Total'!$F28,0)</f>
        <v>430298</v>
      </c>
      <c r="N28" s="21">
        <f t="shared" si="0"/>
        <v>0</v>
      </c>
      <c r="P28" s="189" t="s">
        <v>851</v>
      </c>
      <c r="Q28" s="25">
        <v>430298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13503079</v>
      </c>
      <c r="H29" s="21">
        <f>INDEX(Data[],MATCH($A29,Data[Dist],0),MATCH(H$6,Data[#Headers],0))-G29</f>
        <v>0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2695410</v>
      </c>
      <c r="L29" s="21">
        <f>INDEX(Notes!$I$2:$N$11,MATCH(Notes!$B$2,Notes!$I$2:$I$11,0),6)*$E29</f>
        <v>4043115</v>
      </c>
      <c r="M29" s="21">
        <f>IF(Notes!$B$2="June",'Payment Total'!$F29,0)</f>
        <v>1347706</v>
      </c>
      <c r="N29" s="21">
        <f t="shared" si="0"/>
        <v>0</v>
      </c>
      <c r="P29" s="189" t="s">
        <v>852</v>
      </c>
      <c r="Q29" s="25">
        <v>1347706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2818914</v>
      </c>
      <c r="H30" s="21">
        <f>INDEX(Data[],MATCH($A30,Data[Dist],0),MATCH(H$6,Data[#Headers],0))-G30</f>
        <v>0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562766</v>
      </c>
      <c r="L30" s="21">
        <f>INDEX(Notes!$I$2:$N$11,MATCH(Notes!$B$2,Notes!$I$2:$I$11,0),6)*$E30</f>
        <v>844149</v>
      </c>
      <c r="M30" s="21">
        <f>IF(Notes!$B$2="June",'Payment Total'!$F30,0)</f>
        <v>281383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2727754</v>
      </c>
      <c r="H31" s="21">
        <f>INDEX(Data[],MATCH($A31,Data[Dist],0),MATCH(H$6,Data[#Headers],0))-G31</f>
        <v>0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544212</v>
      </c>
      <c r="L31" s="21">
        <f>INDEX(Notes!$I$2:$N$11,MATCH(Notes!$B$2,Notes!$I$2:$I$11,0),6)*$E31</f>
        <v>816321</v>
      </c>
      <c r="M31" s="21">
        <f>IF(Notes!$B$2="June",'Payment Total'!$F31,0)</f>
        <v>272105</v>
      </c>
      <c r="N31" s="21">
        <f t="shared" si="0"/>
        <v>0</v>
      </c>
      <c r="P31" s="189" t="s">
        <v>854</v>
      </c>
      <c r="Q31" s="25">
        <v>272105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3519771</v>
      </c>
      <c r="H32" s="21">
        <f>INDEX(Data[],MATCH($A32,Data[Dist],0),MATCH(H$6,Data[#Headers],0))-G32</f>
        <v>0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702420</v>
      </c>
      <c r="L32" s="21">
        <f>INDEX(Notes!$I$2:$N$11,MATCH(Notes!$B$2,Notes!$I$2:$I$11,0),6)*$E32</f>
        <v>1053630</v>
      </c>
      <c r="M32" s="21">
        <f>IF(Notes!$B$2="June",'Payment Total'!$F32,0)</f>
        <v>351209</v>
      </c>
      <c r="N32" s="21">
        <f t="shared" si="0"/>
        <v>0</v>
      </c>
      <c r="P32" s="189" t="s">
        <v>855</v>
      </c>
      <c r="Q32" s="25">
        <v>351209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3741324</v>
      </c>
      <c r="H33" s="21">
        <f>INDEX(Data[],MATCH($A33,Data[Dist],0),MATCH(H$6,Data[#Headers],0))-G33</f>
        <v>0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746842</v>
      </c>
      <c r="L33" s="21">
        <f>INDEX(Notes!$I$2:$N$11,MATCH(Notes!$B$2,Notes!$I$2:$I$11,0),6)*$E33</f>
        <v>1120263</v>
      </c>
      <c r="M33" s="21">
        <f>IF(Notes!$B$2="June",'Payment Total'!$F33,0)</f>
        <v>373419</v>
      </c>
      <c r="N33" s="21">
        <f t="shared" si="0"/>
        <v>0</v>
      </c>
      <c r="P33" s="189" t="s">
        <v>856</v>
      </c>
      <c r="Q33" s="25">
        <v>373419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4227130</v>
      </c>
      <c r="H34" s="21">
        <f>INDEX(Data[],MATCH($A34,Data[Dist],0),MATCH(H$6,Data[#Headers],0))-G34</f>
        <v>0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843560</v>
      </c>
      <c r="L34" s="21">
        <f>INDEX(Notes!$I$2:$N$11,MATCH(Notes!$B$2,Notes!$I$2:$I$11,0),6)*$E34</f>
        <v>1265340</v>
      </c>
      <c r="M34" s="21">
        <f>IF(Notes!$B$2="June",'Payment Total'!$F34,0)</f>
        <v>421778</v>
      </c>
      <c r="N34" s="21">
        <f t="shared" si="0"/>
        <v>0</v>
      </c>
      <c r="P34" s="189" t="s">
        <v>857</v>
      </c>
      <c r="Q34" s="25">
        <v>421778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5286155</v>
      </c>
      <c r="H35" s="21">
        <f>INDEX(Data[],MATCH($A35,Data[Dist],0),MATCH(H$6,Data[#Headers],0))-G35</f>
        <v>0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1054988</v>
      </c>
      <c r="L35" s="21">
        <f>INDEX(Notes!$I$2:$N$11,MATCH(Notes!$B$2,Notes!$I$2:$I$11,0),6)*$E35</f>
        <v>1582482</v>
      </c>
      <c r="M35" s="21">
        <f>IF(Notes!$B$2="June",'Payment Total'!$F35,0)</f>
        <v>527493</v>
      </c>
      <c r="N35" s="21">
        <f t="shared" si="0"/>
        <v>0</v>
      </c>
      <c r="P35" s="189" t="s">
        <v>858</v>
      </c>
      <c r="Q35" s="25">
        <v>527493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1008463</v>
      </c>
      <c r="H36" s="21">
        <f>INDEX(Data[],MATCH($A36,Data[Dist],0),MATCH(H$6,Data[#Headers],0))-G36</f>
        <v>0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201212</v>
      </c>
      <c r="L36" s="21">
        <f>INDEX(Notes!$I$2:$N$11,MATCH(Notes!$B$2,Notes!$I$2:$I$11,0),6)*$E36</f>
        <v>301818</v>
      </c>
      <c r="M36" s="21">
        <f>IF(Notes!$B$2="June",'Payment Total'!$F36,0)</f>
        <v>100605</v>
      </c>
      <c r="N36" s="21">
        <f t="shared" si="0"/>
        <v>0</v>
      </c>
      <c r="P36" s="189" t="s">
        <v>859</v>
      </c>
      <c r="Q36" s="25">
        <v>100605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9551918</v>
      </c>
      <c r="H37" s="21">
        <f>INDEX(Data[],MATCH($A37,Data[Dist],0),MATCH(H$6,Data[#Headers],0))-G37</f>
        <v>0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1905932</v>
      </c>
      <c r="L37" s="21">
        <f>INDEX(Notes!$I$2:$N$11,MATCH(Notes!$B$2,Notes!$I$2:$I$11,0),6)*$E37</f>
        <v>2858901</v>
      </c>
      <c r="M37" s="21">
        <f>IF(Notes!$B$2="June",'Payment Total'!$F37,0)</f>
        <v>952965</v>
      </c>
      <c r="N37" s="21">
        <f t="shared" si="0"/>
        <v>0</v>
      </c>
      <c r="P37" s="189" t="s">
        <v>860</v>
      </c>
      <c r="Q37" s="25">
        <v>952965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28032549</v>
      </c>
      <c r="H38" s="21">
        <f>INDEX(Data[],MATCH($A38,Data[Dist],0),MATCH(H$6,Data[#Headers],0))-G38</f>
        <v>0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5594640</v>
      </c>
      <c r="L38" s="21">
        <f>INDEX(Notes!$I$2:$N$11,MATCH(Notes!$B$2,Notes!$I$2:$I$11,0),6)*$E38</f>
        <v>8391957</v>
      </c>
      <c r="M38" s="21">
        <f>IF(Notes!$B$2="June",'Payment Total'!$F38,0)</f>
        <v>2797320</v>
      </c>
      <c r="N38" s="21">
        <f t="shared" si="0"/>
        <v>0</v>
      </c>
      <c r="P38" s="189" t="s">
        <v>861</v>
      </c>
      <c r="Q38" s="25">
        <v>2797320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4689779</v>
      </c>
      <c r="H39" s="21">
        <f>INDEX(Data[],MATCH($A39,Data[Dist],0),MATCH(H$6,Data[#Headers],0))-G39</f>
        <v>0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935568</v>
      </c>
      <c r="L39" s="21">
        <f>INDEX(Notes!$I$2:$N$11,MATCH(Notes!$B$2,Notes!$I$2:$I$11,0),6)*$E39</f>
        <v>1403352</v>
      </c>
      <c r="M39" s="21">
        <f>IF(Notes!$B$2="June",'Payment Total'!$F39,0)</f>
        <v>467783</v>
      </c>
      <c r="N39" s="21">
        <f t="shared" si="0"/>
        <v>0</v>
      </c>
      <c r="P39" s="189" t="s">
        <v>862</v>
      </c>
      <c r="Q39" s="25">
        <v>467783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19220610</v>
      </c>
      <c r="H40" s="21">
        <f>INDEX(Data[],MATCH($A40,Data[Dist],0),MATCH(H$6,Data[#Headers],0))-G40</f>
        <v>0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3836434</v>
      </c>
      <c r="L40" s="21">
        <f>INDEX(Notes!$I$2:$N$11,MATCH(Notes!$B$2,Notes!$I$2:$I$11,0),6)*$E40</f>
        <v>5754651</v>
      </c>
      <c r="M40" s="21">
        <f>IF(Notes!$B$2="June",'Payment Total'!$F40,0)</f>
        <v>1918217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16474036</v>
      </c>
      <c r="H41" s="21">
        <f>INDEX(Data[],MATCH($A41,Data[Dist],0),MATCH(H$6,Data[#Headers],0))-G41</f>
        <v>0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3288812</v>
      </c>
      <c r="L41" s="21">
        <f>INDEX(Notes!$I$2:$N$11,MATCH(Notes!$B$2,Notes!$I$2:$I$11,0),6)*$E41</f>
        <v>4933218</v>
      </c>
      <c r="M41" s="21">
        <f>IF(Notes!$B$2="June",'Payment Total'!$F41,0)</f>
        <v>1644406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4426521</v>
      </c>
      <c r="H42" s="21">
        <f>INDEX(Data[],MATCH($A42,Data[Dist],0),MATCH(H$6,Data[#Headers],0))-G42</f>
        <v>0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883612</v>
      </c>
      <c r="L42" s="21">
        <f>INDEX(Notes!$I$2:$N$11,MATCH(Notes!$B$2,Notes!$I$2:$I$11,0),6)*$E42</f>
        <v>1325415</v>
      </c>
      <c r="M42" s="21">
        <f>IF(Notes!$B$2="June",'Payment Total'!$F42,0)</f>
        <v>441806</v>
      </c>
      <c r="N42" s="21">
        <f t="shared" si="0"/>
        <v>0</v>
      </c>
      <c r="P42" s="189" t="s">
        <v>865</v>
      </c>
      <c r="Q42" s="25">
        <v>441806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3704691</v>
      </c>
      <c r="H43" s="21">
        <f>INDEX(Data[],MATCH($A43,Data[Dist],0),MATCH(H$6,Data[#Headers],0))-G43</f>
        <v>0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739194</v>
      </c>
      <c r="L43" s="21">
        <f>INDEX(Notes!$I$2:$N$11,MATCH(Notes!$B$2,Notes!$I$2:$I$11,0),6)*$E43</f>
        <v>1108791</v>
      </c>
      <c r="M43" s="21">
        <f>IF(Notes!$B$2="June",'Payment Total'!$F43,0)</f>
        <v>369598</v>
      </c>
      <c r="N43" s="21">
        <f t="shared" si="0"/>
        <v>0</v>
      </c>
      <c r="P43" s="189" t="s">
        <v>866</v>
      </c>
      <c r="Q43" s="25">
        <v>369598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3631864</v>
      </c>
      <c r="H44" s="21">
        <f>INDEX(Data[],MATCH($A44,Data[Dist],0),MATCH(H$6,Data[#Headers],0))-G44</f>
        <v>0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724834</v>
      </c>
      <c r="L44" s="21">
        <f>INDEX(Notes!$I$2:$N$11,MATCH(Notes!$B$2,Notes!$I$2:$I$11,0),6)*$E44</f>
        <v>1087251</v>
      </c>
      <c r="M44" s="21">
        <f>IF(Notes!$B$2="June",'Payment Total'!$F44,0)</f>
        <v>362415</v>
      </c>
      <c r="N44" s="21">
        <f t="shared" si="0"/>
        <v>0</v>
      </c>
      <c r="P44" s="189" t="s">
        <v>867</v>
      </c>
      <c r="Q44" s="25">
        <v>362415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2425635</v>
      </c>
      <c r="H45" s="21">
        <f>INDEX(Data[],MATCH($A45,Data[Dist],0),MATCH(H$6,Data[#Headers],0))-G45</f>
        <v>0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483710</v>
      </c>
      <c r="L45" s="21">
        <f>INDEX(Notes!$I$2:$N$11,MATCH(Notes!$B$2,Notes!$I$2:$I$11,0),6)*$E45</f>
        <v>725562</v>
      </c>
      <c r="M45" s="21">
        <f>IF(Notes!$B$2="June",'Payment Total'!$F45,0)</f>
        <v>241855</v>
      </c>
      <c r="N45" s="21">
        <f t="shared" si="0"/>
        <v>0</v>
      </c>
      <c r="P45" s="189" t="s">
        <v>868</v>
      </c>
      <c r="Q45" s="25">
        <v>241855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3031595</v>
      </c>
      <c r="F46" s="21">
        <f>INDEX(Data[],MATCH($A46,Data[Dist],0),MATCH(F$6,Data[#Headers],0))</f>
        <v>3031595</v>
      </c>
      <c r="G46" s="21">
        <f>INDEX(Data[],MATCH($A46,Data[Dist],0),MATCH(G$6,Data[#Headers],0))</f>
        <v>31420692</v>
      </c>
      <c r="H46" s="21">
        <f>INDEX(Data[],MATCH($A46,Data[Dist],0),MATCH(H$6,Data[#Headers],0))-G46</f>
        <v>0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6412432</v>
      </c>
      <c r="L46" s="21">
        <f>INDEX(Notes!$I$2:$N$11,MATCH(Notes!$B$2,Notes!$I$2:$I$11,0),6)*$E46</f>
        <v>9094785</v>
      </c>
      <c r="M46" s="21">
        <f>IF(Notes!$B$2="June",'Payment Total'!$F46,0)</f>
        <v>3031595</v>
      </c>
      <c r="N46" s="21">
        <f t="shared" si="0"/>
        <v>0</v>
      </c>
      <c r="P46" s="189" t="s">
        <v>869</v>
      </c>
      <c r="Q46" s="25">
        <v>3031595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2134516</v>
      </c>
      <c r="H47" s="21">
        <f>INDEX(Data[],MATCH($A47,Data[Dist],0),MATCH(H$6,Data[#Headers],0))-G47</f>
        <v>0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425558</v>
      </c>
      <c r="L47" s="21">
        <f>INDEX(Notes!$I$2:$N$11,MATCH(Notes!$B$2,Notes!$I$2:$I$11,0),6)*$E47</f>
        <v>638340</v>
      </c>
      <c r="M47" s="21">
        <f>IF(Notes!$B$2="June",'Payment Total'!$F47,0)</f>
        <v>212778</v>
      </c>
      <c r="N47" s="21">
        <f t="shared" si="0"/>
        <v>0</v>
      </c>
      <c r="P47" s="189" t="s">
        <v>870</v>
      </c>
      <c r="Q47" s="25">
        <v>212778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2086697</v>
      </c>
      <c r="H48" s="21">
        <f>INDEX(Data[],MATCH($A48,Data[Dist],0),MATCH(H$6,Data[#Headers],0))-G48</f>
        <v>0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416484</v>
      </c>
      <c r="L48" s="21">
        <f>INDEX(Notes!$I$2:$N$11,MATCH(Notes!$B$2,Notes!$I$2:$I$11,0),6)*$E48</f>
        <v>624723</v>
      </c>
      <c r="M48" s="21">
        <f>IF(Notes!$B$2="June",'Payment Total'!$F48,0)</f>
        <v>208242</v>
      </c>
      <c r="N48" s="21">
        <f t="shared" si="0"/>
        <v>0</v>
      </c>
      <c r="P48" s="189" t="s">
        <v>871</v>
      </c>
      <c r="Q48" s="25">
        <v>208242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2542360</v>
      </c>
      <c r="H49" s="21">
        <f>INDEX(Data[],MATCH($A49,Data[Dist],0),MATCH(H$6,Data[#Headers],0))-G49</f>
        <v>0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507384</v>
      </c>
      <c r="L49" s="21">
        <f>INDEX(Notes!$I$2:$N$11,MATCH(Notes!$B$2,Notes!$I$2:$I$11,0),6)*$E49</f>
        <v>761076</v>
      </c>
      <c r="M49" s="21">
        <f>IF(Notes!$B$2="June",'Payment Total'!$F49,0)</f>
        <v>253692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6076381</v>
      </c>
      <c r="H50" s="21">
        <f>INDEX(Data[],MATCH($A50,Data[Dist],0),MATCH(H$6,Data[#Headers],0))-G50</f>
        <v>0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1212808</v>
      </c>
      <c r="L50" s="21">
        <f>INDEX(Notes!$I$2:$N$11,MATCH(Notes!$B$2,Notes!$I$2:$I$11,0),6)*$E50</f>
        <v>1819209</v>
      </c>
      <c r="M50" s="21">
        <f>IF(Notes!$B$2="June",'Payment Total'!$F50,0)</f>
        <v>606404</v>
      </c>
      <c r="N50" s="21">
        <f t="shared" si="0"/>
        <v>0</v>
      </c>
      <c r="P50" s="189" t="s">
        <v>873</v>
      </c>
      <c r="Q50" s="25">
        <v>606404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4781115</v>
      </c>
      <c r="H51" s="21">
        <f>INDEX(Data[],MATCH($A51,Data[Dist],0),MATCH(H$6,Data[#Headers],0))-G51</f>
        <v>0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954600</v>
      </c>
      <c r="L51" s="21">
        <f>INDEX(Notes!$I$2:$N$11,MATCH(Notes!$B$2,Notes!$I$2:$I$11,0),6)*$E51</f>
        <v>1431900</v>
      </c>
      <c r="M51" s="21">
        <f>IF(Notes!$B$2="June",'Payment Total'!$F51,0)</f>
        <v>477299</v>
      </c>
      <c r="N51" s="21">
        <f t="shared" si="0"/>
        <v>0</v>
      </c>
      <c r="P51" s="189" t="s">
        <v>874</v>
      </c>
      <c r="Q51" s="25">
        <v>477299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16823169</v>
      </c>
      <c r="H52" s="21">
        <f>INDEX(Data[],MATCH($A52,Data[Dist],0),MATCH(H$6,Data[#Headers],0))-G52</f>
        <v>0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3358672</v>
      </c>
      <c r="L52" s="21">
        <f>INDEX(Notes!$I$2:$N$11,MATCH(Notes!$B$2,Notes!$I$2:$I$11,0),6)*$E52</f>
        <v>5038008</v>
      </c>
      <c r="M52" s="21">
        <f>IF(Notes!$B$2="June",'Payment Total'!$F52,0)</f>
        <v>1679337</v>
      </c>
      <c r="N52" s="21">
        <f t="shared" si="0"/>
        <v>0</v>
      </c>
      <c r="P52" s="189" t="s">
        <v>875</v>
      </c>
      <c r="Q52" s="25">
        <v>1679337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10469129</v>
      </c>
      <c r="H53" s="21">
        <f>INDEX(Data[],MATCH($A53,Data[Dist],0),MATCH(H$6,Data[#Headers],0))-G53</f>
        <v>0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2088980</v>
      </c>
      <c r="L53" s="21">
        <f>INDEX(Notes!$I$2:$N$11,MATCH(Notes!$B$2,Notes!$I$2:$I$11,0),6)*$E53</f>
        <v>3133467</v>
      </c>
      <c r="M53" s="21">
        <f>IF(Notes!$B$2="June",'Payment Total'!$F53,0)</f>
        <v>1044490</v>
      </c>
      <c r="N53" s="21">
        <f t="shared" si="0"/>
        <v>0</v>
      </c>
      <c r="P53" s="189" t="s">
        <v>876</v>
      </c>
      <c r="Q53" s="25">
        <v>1044490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40546829</v>
      </c>
      <c r="H54" s="21">
        <f>INDEX(Data[],MATCH($A54,Data[Dist],0),MATCH(H$6,Data[#Headers],0))-G54</f>
        <v>0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8092772</v>
      </c>
      <c r="L54" s="21">
        <f>INDEX(Notes!$I$2:$N$11,MATCH(Notes!$B$2,Notes!$I$2:$I$11,0),6)*$E54</f>
        <v>12139155</v>
      </c>
      <c r="M54" s="21">
        <f>IF(Notes!$B$2="June",'Payment Total'!$F54,0)</f>
        <v>4046386</v>
      </c>
      <c r="N54" s="21">
        <f t="shared" si="0"/>
        <v>0</v>
      </c>
      <c r="P54" s="25" t="s">
        <v>878</v>
      </c>
      <c r="Q54" s="25">
        <v>4046386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125223071</v>
      </c>
      <c r="H55" s="21">
        <f>INDEX(Data[],MATCH($A55,Data[Dist],0),MATCH(H$6,Data[#Headers],0))-G55</f>
        <v>0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24996140</v>
      </c>
      <c r="L55" s="21">
        <f>INDEX(Notes!$I$2:$N$11,MATCH(Notes!$B$2,Notes!$I$2:$I$11,0),6)*$E55</f>
        <v>37494210</v>
      </c>
      <c r="M55" s="21">
        <f>IF(Notes!$B$2="June",'Payment Total'!$F55,0)</f>
        <v>12498069</v>
      </c>
      <c r="N55" s="21">
        <f t="shared" si="0"/>
        <v>0</v>
      </c>
      <c r="P55" s="25" t="s">
        <v>879</v>
      </c>
      <c r="Q55" s="25">
        <v>12498069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9084667</v>
      </c>
      <c r="H56" s="21">
        <f>INDEX(Data[],MATCH($A56,Data[Dist],0),MATCH(H$6,Data[#Headers],0))-G56</f>
        <v>0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1813406</v>
      </c>
      <c r="L56" s="21">
        <f>INDEX(Notes!$I$2:$N$11,MATCH(Notes!$B$2,Notes!$I$2:$I$11,0),6)*$E56</f>
        <v>2720109</v>
      </c>
      <c r="M56" s="21">
        <f>IF(Notes!$B$2="June",'Payment Total'!$F56,0)</f>
        <v>906704</v>
      </c>
      <c r="N56" s="21">
        <f t="shared" si="0"/>
        <v>0</v>
      </c>
      <c r="P56" s="25" t="s">
        <v>880</v>
      </c>
      <c r="Q56" s="25">
        <v>906704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11470435</v>
      </c>
      <c r="H57" s="21">
        <f>INDEX(Data[],MATCH($A57,Data[Dist],0),MATCH(H$6,Data[#Headers],0))-G57</f>
        <v>0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2290090</v>
      </c>
      <c r="L57" s="21">
        <f>INDEX(Notes!$I$2:$N$11,MATCH(Notes!$B$2,Notes!$I$2:$I$11,0),6)*$E57</f>
        <v>3435135</v>
      </c>
      <c r="M57" s="21">
        <f>IF(Notes!$B$2="June",'Payment Total'!$F57,0)</f>
        <v>1145046</v>
      </c>
      <c r="N57" s="21">
        <f t="shared" si="0"/>
        <v>0</v>
      </c>
      <c r="P57" s="25" t="s">
        <v>881</v>
      </c>
      <c r="Q57" s="25">
        <v>1145046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5578716</v>
      </c>
      <c r="H58" s="21">
        <f>INDEX(Data[],MATCH($A58,Data[Dist],0),MATCH(H$6,Data[#Headers],0))-G58</f>
        <v>0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1113306</v>
      </c>
      <c r="L58" s="21">
        <f>INDEX(Notes!$I$2:$N$11,MATCH(Notes!$B$2,Notes!$I$2:$I$11,0),6)*$E58</f>
        <v>1669959</v>
      </c>
      <c r="M58" s="21">
        <f>IF(Notes!$B$2="June",'Payment Total'!$F58,0)</f>
        <v>556651</v>
      </c>
      <c r="N58" s="21">
        <f t="shared" si="0"/>
        <v>0</v>
      </c>
      <c r="P58" s="25" t="s">
        <v>882</v>
      </c>
      <c r="Q58" s="25">
        <v>556651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3534922</v>
      </c>
      <c r="H59" s="21">
        <f>INDEX(Data[],MATCH($A59,Data[Dist],0),MATCH(H$6,Data[#Headers],0))-G59</f>
        <v>0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705580</v>
      </c>
      <c r="L59" s="21">
        <f>INDEX(Notes!$I$2:$N$11,MATCH(Notes!$B$2,Notes!$I$2:$I$11,0),6)*$E59</f>
        <v>1058373</v>
      </c>
      <c r="M59" s="21">
        <f>IF(Notes!$B$2="June",'Payment Total'!$F59,0)</f>
        <v>352789</v>
      </c>
      <c r="N59" s="21">
        <f t="shared" si="0"/>
        <v>0</v>
      </c>
      <c r="P59" s="25" t="s">
        <v>883</v>
      </c>
      <c r="Q59" s="25">
        <v>352789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11103947</v>
      </c>
      <c r="H60" s="21">
        <f>INDEX(Data[],MATCH($A60,Data[Dist],0),MATCH(H$6,Data[#Headers],0))-G60</f>
        <v>0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2216366</v>
      </c>
      <c r="L60" s="21">
        <f>INDEX(Notes!$I$2:$N$11,MATCH(Notes!$B$2,Notes!$I$2:$I$11,0),6)*$E60</f>
        <v>3324549</v>
      </c>
      <c r="M60" s="21">
        <f>IF(Notes!$B$2="June",'Payment Total'!$F60,0)</f>
        <v>1108184</v>
      </c>
      <c r="N60" s="21">
        <f t="shared" si="0"/>
        <v>0</v>
      </c>
      <c r="P60" s="25" t="s">
        <v>884</v>
      </c>
      <c r="Q60" s="25">
        <v>1108184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3282246</v>
      </c>
      <c r="H61" s="21">
        <f>INDEX(Data[],MATCH($A61,Data[Dist],0),MATCH(H$6,Data[#Headers],0))-G61</f>
        <v>0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655184</v>
      </c>
      <c r="L61" s="21">
        <f>INDEX(Notes!$I$2:$N$11,MATCH(Notes!$B$2,Notes!$I$2:$I$11,0),6)*$E61</f>
        <v>982779</v>
      </c>
      <c r="M61" s="21">
        <f>IF(Notes!$B$2="June",'Payment Total'!$F61,0)</f>
        <v>327591</v>
      </c>
      <c r="N61" s="21">
        <f t="shared" si="0"/>
        <v>0</v>
      </c>
      <c r="P61" s="25" t="s">
        <v>885</v>
      </c>
      <c r="Q61" s="25">
        <v>327591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5823368</v>
      </c>
      <c r="H62" s="21">
        <f>INDEX(Data[],MATCH($A62,Data[Dist],0),MATCH(H$6,Data[#Headers],0))-G62</f>
        <v>0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1162774</v>
      </c>
      <c r="L62" s="21">
        <f>INDEX(Notes!$I$2:$N$11,MATCH(Notes!$B$2,Notes!$I$2:$I$11,0),6)*$E62</f>
        <v>1744164</v>
      </c>
      <c r="M62" s="21">
        <f>IF(Notes!$B$2="June",'Payment Total'!$F62,0)</f>
        <v>581386</v>
      </c>
      <c r="N62" s="21">
        <f t="shared" si="0"/>
        <v>0</v>
      </c>
      <c r="P62" s="25" t="s">
        <v>886</v>
      </c>
      <c r="Q62" s="25">
        <v>581386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5548880</v>
      </c>
      <c r="H63" s="21">
        <f>INDEX(Data[],MATCH($A63,Data[Dist],0),MATCH(H$6,Data[#Headers],0))-G63</f>
        <v>0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1107494</v>
      </c>
      <c r="L63" s="21">
        <f>INDEX(Notes!$I$2:$N$11,MATCH(Notes!$B$2,Notes!$I$2:$I$11,0),6)*$E63</f>
        <v>1661244</v>
      </c>
      <c r="M63" s="21">
        <f>IF(Notes!$B$2="June",'Payment Total'!$F63,0)</f>
        <v>553746</v>
      </c>
      <c r="N63" s="21">
        <f t="shared" si="0"/>
        <v>0</v>
      </c>
      <c r="P63" s="25" t="s">
        <v>887</v>
      </c>
      <c r="Q63" s="25">
        <v>553746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10655763</v>
      </c>
      <c r="H64" s="21">
        <f>INDEX(Data[],MATCH($A64,Data[Dist],0),MATCH(H$6,Data[#Headers],0))-G64</f>
        <v>0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2127218</v>
      </c>
      <c r="L64" s="21">
        <f>INDEX(Notes!$I$2:$N$11,MATCH(Notes!$B$2,Notes!$I$2:$I$11,0),6)*$E64</f>
        <v>3190824</v>
      </c>
      <c r="M64" s="21">
        <f>IF(Notes!$B$2="June",'Payment Total'!$F64,0)</f>
        <v>1063609</v>
      </c>
      <c r="N64" s="21">
        <f t="shared" si="0"/>
        <v>0</v>
      </c>
      <c r="P64" s="25" t="s">
        <v>888</v>
      </c>
      <c r="Q64" s="25">
        <v>1063609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11571170</v>
      </c>
      <c r="H65" s="21">
        <f>INDEX(Data[],MATCH($A65,Data[Dist],0),MATCH(H$6,Data[#Headers],0))-G65</f>
        <v>0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2309820</v>
      </c>
      <c r="L65" s="21">
        <f>INDEX(Notes!$I$2:$N$11,MATCH(Notes!$B$2,Notes!$I$2:$I$11,0),6)*$E65</f>
        <v>3464733</v>
      </c>
      <c r="M65" s="21">
        <f>IF(Notes!$B$2="June",'Payment Total'!$F65,0)</f>
        <v>1154909</v>
      </c>
      <c r="N65" s="21">
        <f t="shared" si="0"/>
        <v>0</v>
      </c>
      <c r="P65" s="25" t="s">
        <v>889</v>
      </c>
      <c r="Q65" s="25">
        <v>1154909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1771140</v>
      </c>
      <c r="H66" s="21">
        <f>INDEX(Data[],MATCH($A66,Data[Dist],0),MATCH(H$6,Data[#Headers],0))-G66</f>
        <v>0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353392</v>
      </c>
      <c r="L66" s="21">
        <f>INDEX(Notes!$I$2:$N$11,MATCH(Notes!$B$2,Notes!$I$2:$I$11,0),6)*$E66</f>
        <v>530088</v>
      </c>
      <c r="M66" s="21">
        <f>IF(Notes!$B$2="June",'Payment Total'!$F66,0)</f>
        <v>176696</v>
      </c>
      <c r="N66" s="21">
        <f t="shared" si="0"/>
        <v>0</v>
      </c>
      <c r="P66" s="25" t="s">
        <v>890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8167986</v>
      </c>
      <c r="H67" s="21">
        <f>INDEX(Data[],MATCH($A67,Data[Dist],0),MATCH(H$6,Data[#Headers],0))-G67</f>
        <v>0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1630476</v>
      </c>
      <c r="L67" s="21">
        <f>INDEX(Notes!$I$2:$N$11,MATCH(Notes!$B$2,Notes!$I$2:$I$11,0),6)*$E67</f>
        <v>2445714</v>
      </c>
      <c r="M67" s="21">
        <f>IF(Notes!$B$2="June",'Payment Total'!$F67,0)</f>
        <v>815236</v>
      </c>
      <c r="N67" s="21">
        <f t="shared" si="0"/>
        <v>0</v>
      </c>
      <c r="P67" s="25" t="s">
        <v>891</v>
      </c>
      <c r="Q67" s="25">
        <v>815236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7243958</v>
      </c>
      <c r="H68" s="21">
        <f>INDEX(Data[],MATCH($A68,Data[Dist],0),MATCH(H$6,Data[#Headers],0))-G68</f>
        <v>0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1445912</v>
      </c>
      <c r="L68" s="21">
        <f>INDEX(Notes!$I$2:$N$11,MATCH(Notes!$B$2,Notes!$I$2:$I$11,0),6)*$E68</f>
        <v>2168871</v>
      </c>
      <c r="M68" s="21">
        <f>IF(Notes!$B$2="June",'Payment Total'!$F68,0)</f>
        <v>722955</v>
      </c>
      <c r="N68" s="21">
        <f t="shared" si="0"/>
        <v>0</v>
      </c>
      <c r="P68" s="25" t="s">
        <v>892</v>
      </c>
      <c r="Q68" s="25">
        <v>722955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6156379</v>
      </c>
      <c r="H69" s="21">
        <f>INDEX(Data[],MATCH($A69,Data[Dist],0),MATCH(H$6,Data[#Headers],0))-G69</f>
        <v>0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1228346</v>
      </c>
      <c r="L69" s="21">
        <f>INDEX(Notes!$I$2:$N$11,MATCH(Notes!$B$2,Notes!$I$2:$I$11,0),6)*$E69</f>
        <v>1842516</v>
      </c>
      <c r="M69" s="21">
        <f>IF(Notes!$B$2="June",'Payment Total'!$F69,0)</f>
        <v>614173</v>
      </c>
      <c r="N69" s="21">
        <f t="shared" si="0"/>
        <v>0</v>
      </c>
      <c r="P69" s="25" t="s">
        <v>893</v>
      </c>
      <c r="Q69" s="25">
        <v>614173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12135675</v>
      </c>
      <c r="H70" s="21">
        <f>INDEX(Data[],MATCH($A70,Data[Dist],0),MATCH(H$6,Data[#Headers],0))-G70</f>
        <v>0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2422842</v>
      </c>
      <c r="L70" s="21">
        <f>INDEX(Notes!$I$2:$N$11,MATCH(Notes!$B$2,Notes!$I$2:$I$11,0),6)*$E70</f>
        <v>3634263</v>
      </c>
      <c r="M70" s="21">
        <f>IF(Notes!$B$2="June",'Payment Total'!$F70,0)</f>
        <v>1211422</v>
      </c>
      <c r="N70" s="21">
        <f t="shared" si="0"/>
        <v>0</v>
      </c>
      <c r="P70" s="25" t="s">
        <v>894</v>
      </c>
      <c r="Q70" s="25">
        <v>1211422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2388478</v>
      </c>
      <c r="H71" s="21">
        <f>INDEX(Data[],MATCH($A71,Data[Dist],0),MATCH(H$6,Data[#Headers],0))-G71</f>
        <v>0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476852</v>
      </c>
      <c r="L71" s="21">
        <f>INDEX(Notes!$I$2:$N$11,MATCH(Notes!$B$2,Notes!$I$2:$I$11,0),6)*$E71</f>
        <v>715281</v>
      </c>
      <c r="M71" s="21">
        <f>IF(Notes!$B$2="June",'Payment Total'!$F71,0)</f>
        <v>238425</v>
      </c>
      <c r="N71" s="21">
        <f t="shared" si="0"/>
        <v>0</v>
      </c>
      <c r="P71" s="25" t="s">
        <v>895</v>
      </c>
      <c r="Q71" s="25">
        <v>238425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969203</v>
      </c>
      <c r="H72" s="21">
        <f>INDEX(Data[],MATCH($A72,Data[Dist],0),MATCH(H$6,Data[#Headers],0))-G72</f>
        <v>0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193046</v>
      </c>
      <c r="L72" s="21">
        <f>INDEX(Notes!$I$2:$N$11,MATCH(Notes!$B$2,Notes!$I$2:$I$11,0),6)*$E72</f>
        <v>289566</v>
      </c>
      <c r="M72" s="21">
        <f>IF(Notes!$B$2="June",'Payment Total'!$F72,0)</f>
        <v>96523</v>
      </c>
      <c r="N72" s="21">
        <f t="shared" ref="N72:N135" si="4">SUM(J72:M72)-G72</f>
        <v>0</v>
      </c>
      <c r="P72" s="25" t="s">
        <v>896</v>
      </c>
      <c r="Q72" s="25">
        <v>96523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INDEX($A$7:$H$331,MATCH($S72,$A$7:$A$331,0),6)-Q72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21176309</v>
      </c>
      <c r="H73" s="21">
        <f>INDEX(Data[],MATCH($A73,Data[Dist],0),MATCH(H$6,Data[#Headers],0))-G73</f>
        <v>0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4226144</v>
      </c>
      <c r="L73" s="21">
        <f>INDEX(Notes!$I$2:$N$11,MATCH(Notes!$B$2,Notes!$I$2:$I$11,0),6)*$E73</f>
        <v>6339213</v>
      </c>
      <c r="M73" s="21">
        <f>IF(Notes!$B$2="June",'Payment Total'!$F73,0)</f>
        <v>2113072</v>
      </c>
      <c r="N73" s="21">
        <f t="shared" si="4"/>
        <v>0</v>
      </c>
      <c r="P73" s="25" t="s">
        <v>897</v>
      </c>
      <c r="Q73" s="25">
        <v>2113072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4903116</v>
      </c>
      <c r="H74" s="21">
        <f>INDEX(Data[],MATCH($A74,Data[Dist],0),MATCH(H$6,Data[#Headers],0))-G74</f>
        <v>0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977142</v>
      </c>
      <c r="L74" s="21">
        <f>INDEX(Notes!$I$2:$N$11,MATCH(Notes!$B$2,Notes!$I$2:$I$11,0),6)*$E74</f>
        <v>1465713</v>
      </c>
      <c r="M74" s="21">
        <f>IF(Notes!$B$2="June",'Payment Total'!$F74,0)</f>
        <v>488569</v>
      </c>
      <c r="N74" s="21">
        <f t="shared" si="4"/>
        <v>0</v>
      </c>
      <c r="P74" s="25" t="s">
        <v>898</v>
      </c>
      <c r="Q74" s="25">
        <v>488569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32117587</v>
      </c>
      <c r="H75" s="21">
        <f>INDEX(Data[],MATCH($A75,Data[Dist],0),MATCH(H$6,Data[#Headers],0))-G75</f>
        <v>0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6412830</v>
      </c>
      <c r="L75" s="21">
        <f>INDEX(Notes!$I$2:$N$11,MATCH(Notes!$B$2,Notes!$I$2:$I$11,0),6)*$E75</f>
        <v>9619245</v>
      </c>
      <c r="M75" s="21">
        <f>IF(Notes!$B$2="June",'Payment Total'!$F75,0)</f>
        <v>3206416</v>
      </c>
      <c r="N75" s="21">
        <f t="shared" si="4"/>
        <v>0</v>
      </c>
      <c r="P75" s="25" t="s">
        <v>899</v>
      </c>
      <c r="Q75" s="25">
        <v>3206416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5375400</v>
      </c>
      <c r="H76" s="21">
        <f>INDEX(Data[],MATCH($A76,Data[Dist],0),MATCH(H$6,Data[#Headers],0))-G76</f>
        <v>0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1072946</v>
      </c>
      <c r="L76" s="21">
        <f>INDEX(Notes!$I$2:$N$11,MATCH(Notes!$B$2,Notes!$I$2:$I$11,0),6)*$E76</f>
        <v>1609419</v>
      </c>
      <c r="M76" s="21">
        <f>IF(Notes!$B$2="June",'Payment Total'!$F76,0)</f>
        <v>536471</v>
      </c>
      <c r="N76" s="21">
        <f t="shared" si="4"/>
        <v>0</v>
      </c>
      <c r="P76" s="25" t="s">
        <v>900</v>
      </c>
      <c r="Q76" s="25">
        <v>536471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33670924</v>
      </c>
      <c r="H77" s="21">
        <f>INDEX(Data[],MATCH($A77,Data[Dist],0),MATCH(H$6,Data[#Headers],0))-G77</f>
        <v>0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6718942</v>
      </c>
      <c r="L77" s="21">
        <f>INDEX(Notes!$I$2:$N$11,MATCH(Notes!$B$2,Notes!$I$2:$I$11,0),6)*$E77</f>
        <v>10078413</v>
      </c>
      <c r="M77" s="21">
        <f>IF(Notes!$B$2="June",'Payment Total'!$F77,0)</f>
        <v>3359469</v>
      </c>
      <c r="N77" s="21">
        <f t="shared" si="4"/>
        <v>0</v>
      </c>
      <c r="P77" s="25" t="s">
        <v>901</v>
      </c>
      <c r="Q77" s="25">
        <v>3359469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3396656</v>
      </c>
      <c r="H78" s="21">
        <f>INDEX(Data[],MATCH($A78,Data[Dist],0),MATCH(H$6,Data[#Headers],0))-G78</f>
        <v>0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678004</v>
      </c>
      <c r="L78" s="21">
        <f>INDEX(Notes!$I$2:$N$11,MATCH(Notes!$B$2,Notes!$I$2:$I$11,0),6)*$E78</f>
        <v>1017006</v>
      </c>
      <c r="M78" s="21">
        <f>IF(Notes!$B$2="June",'Payment Total'!$F78,0)</f>
        <v>339002</v>
      </c>
      <c r="N78" s="21">
        <f t="shared" si="4"/>
        <v>0</v>
      </c>
      <c r="P78" s="25" t="s">
        <v>902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2588421</v>
      </c>
      <c r="H79" s="21">
        <f>INDEX(Data[],MATCH($A79,Data[Dist],0),MATCH(H$6,Data[#Headers],0))-G79</f>
        <v>0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516318</v>
      </c>
      <c r="L79" s="21">
        <f>INDEX(Notes!$I$2:$N$11,MATCH(Notes!$B$2,Notes!$I$2:$I$11,0),6)*$E79</f>
        <v>774477</v>
      </c>
      <c r="M79" s="21">
        <f>IF(Notes!$B$2="June",'Payment Total'!$F79,0)</f>
        <v>258158</v>
      </c>
      <c r="N79" s="21">
        <f t="shared" si="4"/>
        <v>0</v>
      </c>
      <c r="P79" s="25" t="s">
        <v>903</v>
      </c>
      <c r="Q79" s="25">
        <v>258158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6357531</v>
      </c>
      <c r="H80" s="21">
        <f>INDEX(Data[],MATCH($A80,Data[Dist],0),MATCH(H$6,Data[#Headers],0))-G80</f>
        <v>0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1269232</v>
      </c>
      <c r="L80" s="21">
        <f>INDEX(Notes!$I$2:$N$11,MATCH(Notes!$B$2,Notes!$I$2:$I$11,0),6)*$E80</f>
        <v>1903848</v>
      </c>
      <c r="M80" s="21">
        <f>IF(Notes!$B$2="June",'Payment Total'!$F80,0)</f>
        <v>634615</v>
      </c>
      <c r="N80" s="21">
        <f t="shared" si="4"/>
        <v>0</v>
      </c>
      <c r="P80" s="25" t="s">
        <v>904</v>
      </c>
      <c r="Q80" s="25">
        <v>634615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3132728</v>
      </c>
      <c r="H81" s="21">
        <f>INDEX(Data[],MATCH($A81,Data[Dist],0),MATCH(H$6,Data[#Headers],0))-G81</f>
        <v>0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625238</v>
      </c>
      <c r="L81" s="21">
        <f>INDEX(Notes!$I$2:$N$11,MATCH(Notes!$B$2,Notes!$I$2:$I$11,0),6)*$E81</f>
        <v>937860</v>
      </c>
      <c r="M81" s="21">
        <f>IF(Notes!$B$2="June",'Payment Total'!$F81,0)</f>
        <v>312618</v>
      </c>
      <c r="N81" s="21">
        <f t="shared" si="4"/>
        <v>0</v>
      </c>
      <c r="P81" s="25" t="s">
        <v>905</v>
      </c>
      <c r="Q81" s="25">
        <v>312618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1949937</v>
      </c>
      <c r="H82" s="21">
        <f>INDEX(Data[],MATCH($A82,Data[Dist],0),MATCH(H$6,Data[#Headers],0))-G82</f>
        <v>0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388858</v>
      </c>
      <c r="L82" s="21">
        <f>INDEX(Notes!$I$2:$N$11,MATCH(Notes!$B$2,Notes!$I$2:$I$11,0),6)*$E82</f>
        <v>583287</v>
      </c>
      <c r="M82" s="21">
        <f>IF(Notes!$B$2="June",'Payment Total'!$F82,0)</f>
        <v>194428</v>
      </c>
      <c r="N82" s="21">
        <f t="shared" si="4"/>
        <v>0</v>
      </c>
      <c r="P82" s="25" t="s">
        <v>906</v>
      </c>
      <c r="Q82" s="25">
        <v>194428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78258467</v>
      </c>
      <c r="H83" s="21">
        <f>INDEX(Data[],MATCH($A83,Data[Dist],0),MATCH(H$6,Data[#Headers],0))-G83</f>
        <v>0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15625766</v>
      </c>
      <c r="L83" s="21">
        <f>INDEX(Notes!$I$2:$N$11,MATCH(Notes!$B$2,Notes!$I$2:$I$11,0),6)*$E83</f>
        <v>23438649</v>
      </c>
      <c r="M83" s="21">
        <f>IF(Notes!$B$2="June",'Payment Total'!$F83,0)</f>
        <v>7812884</v>
      </c>
      <c r="N83" s="21">
        <f t="shared" si="4"/>
        <v>0</v>
      </c>
      <c r="P83" s="25" t="s">
        <v>907</v>
      </c>
      <c r="Q83" s="25">
        <v>7812884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10622657</v>
      </c>
      <c r="H84" s="21">
        <f>INDEX(Data[],MATCH($A84,Data[Dist],0),MATCH(H$6,Data[#Headers],0))-G84</f>
        <v>0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2120420</v>
      </c>
      <c r="L84" s="21">
        <f>INDEX(Notes!$I$2:$N$11,MATCH(Notes!$B$2,Notes!$I$2:$I$11,0),6)*$E84</f>
        <v>3180627</v>
      </c>
      <c r="M84" s="21">
        <f>IF(Notes!$B$2="June",'Payment Total'!$F84,0)</f>
        <v>1060210</v>
      </c>
      <c r="N84" s="21">
        <f t="shared" si="4"/>
        <v>0</v>
      </c>
      <c r="P84" s="25" t="s">
        <v>908</v>
      </c>
      <c r="Q84" s="25">
        <v>1060210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24809884</v>
      </c>
      <c r="H85" s="21">
        <f>INDEX(Data[],MATCH($A85,Data[Dist],0),MATCH(H$6,Data[#Headers],0))-G85</f>
        <v>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4951460</v>
      </c>
      <c r="L85" s="21">
        <f>INDEX(Notes!$I$2:$N$11,MATCH(Notes!$B$2,Notes!$I$2:$I$11,0),6)*$E85</f>
        <v>7427190</v>
      </c>
      <c r="M85" s="21">
        <f>IF(Notes!$B$2="June",'Payment Total'!$F85,0)</f>
        <v>2475730</v>
      </c>
      <c r="N85" s="21">
        <f t="shared" si="4"/>
        <v>0</v>
      </c>
      <c r="P85" s="25" t="s">
        <v>909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3416947</v>
      </c>
      <c r="H86" s="21">
        <f>INDEX(Data[],MATCH($A86,Data[Dist],0),MATCH(H$6,Data[#Headers],0))-G86</f>
        <v>0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682062</v>
      </c>
      <c r="L86" s="21">
        <f>INDEX(Notes!$I$2:$N$11,MATCH(Notes!$B$2,Notes!$I$2:$I$11,0),6)*$E86</f>
        <v>1023090</v>
      </c>
      <c r="M86" s="21">
        <f>IF(Notes!$B$2="June",'Payment Total'!$F86,0)</f>
        <v>341031</v>
      </c>
      <c r="N86" s="21">
        <f t="shared" si="4"/>
        <v>0</v>
      </c>
      <c r="P86" s="25" t="s">
        <v>910</v>
      </c>
      <c r="Q86" s="25">
        <v>341031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109561038</v>
      </c>
      <c r="H87" s="21">
        <f>INDEX(Data[],MATCH($A87,Data[Dist],0),MATCH(H$6,Data[#Headers],0))-G87</f>
        <v>0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21870802</v>
      </c>
      <c r="L87" s="21">
        <f>INDEX(Notes!$I$2:$N$11,MATCH(Notes!$B$2,Notes!$I$2:$I$11,0),6)*$E87</f>
        <v>32806203</v>
      </c>
      <c r="M87" s="21">
        <f>IF(Notes!$B$2="June",'Payment Total'!$F87,0)</f>
        <v>10935401</v>
      </c>
      <c r="N87" s="21">
        <f t="shared" si="4"/>
        <v>0</v>
      </c>
      <c r="P87" s="25" t="s">
        <v>911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8281977</v>
      </c>
      <c r="H88" s="21">
        <f>INDEX(Data[],MATCH($A88,Data[Dist],0),MATCH(H$6,Data[#Headers],0))-G88</f>
        <v>0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1653038</v>
      </c>
      <c r="L88" s="21">
        <f>INDEX(Notes!$I$2:$N$11,MATCH(Notes!$B$2,Notes!$I$2:$I$11,0),6)*$E88</f>
        <v>2479557</v>
      </c>
      <c r="M88" s="21">
        <f>IF(Notes!$B$2="June",'Payment Total'!$F88,0)</f>
        <v>826518</v>
      </c>
      <c r="N88" s="21">
        <f t="shared" si="4"/>
        <v>0</v>
      </c>
      <c r="P88" s="25" t="s">
        <v>912</v>
      </c>
      <c r="Q88" s="25">
        <v>826518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9717147</v>
      </c>
      <c r="H89" s="21">
        <f>INDEX(Data[],MATCH($A89,Data[Dist],0),MATCH(H$6,Data[#Headers],0))-G89</f>
        <v>0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1938898</v>
      </c>
      <c r="L89" s="21">
        <f>INDEX(Notes!$I$2:$N$11,MATCH(Notes!$B$2,Notes!$I$2:$I$11,0),6)*$E89</f>
        <v>2908347</v>
      </c>
      <c r="M89" s="21">
        <f>IF(Notes!$B$2="June",'Payment Total'!$F89,0)</f>
        <v>969450</v>
      </c>
      <c r="N89" s="21">
        <f t="shared" si="4"/>
        <v>0</v>
      </c>
      <c r="P89" s="25" t="s">
        <v>913</v>
      </c>
      <c r="Q89" s="25">
        <v>969450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1430830</v>
      </c>
      <c r="H90" s="21">
        <f>INDEX(Data[],MATCH($A90,Data[Dist],0),MATCH(H$6,Data[#Headers],0))-G90</f>
        <v>0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285616</v>
      </c>
      <c r="L90" s="21">
        <f>INDEX(Notes!$I$2:$N$11,MATCH(Notes!$B$2,Notes!$I$2:$I$11,0),6)*$E90</f>
        <v>428427</v>
      </c>
      <c r="M90" s="21">
        <f>IF(Notes!$B$2="June",'Payment Total'!$F90,0)</f>
        <v>142807</v>
      </c>
      <c r="N90" s="21">
        <f t="shared" si="4"/>
        <v>0</v>
      </c>
      <c r="P90" s="25" t="s">
        <v>914</v>
      </c>
      <c r="Q90" s="25">
        <v>142807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1710026</v>
      </c>
      <c r="F91" s="21">
        <f>INDEX(Data[],MATCH($A91,Data[Dist],0),MATCH(F$6,Data[#Headers],0))</f>
        <v>1710025</v>
      </c>
      <c r="G91" s="21">
        <f>INDEX(Data[],MATCH($A91,Data[Dist],0),MATCH(G$6,Data[#Headers],0))</f>
        <v>17255521</v>
      </c>
      <c r="H91" s="21">
        <f>INDEX(Data[],MATCH($A91,Data[Dist],0),MATCH(H$6,Data[#Headers],0))-G91</f>
        <v>0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3462002</v>
      </c>
      <c r="L91" s="21">
        <f>INDEX(Notes!$I$2:$N$11,MATCH(Notes!$B$2,Notes!$I$2:$I$11,0),6)*$E91</f>
        <v>5130078</v>
      </c>
      <c r="M91" s="21">
        <f>IF(Notes!$B$2="June",'Payment Total'!$F91,0)</f>
        <v>1710025</v>
      </c>
      <c r="N91" s="21">
        <f t="shared" si="4"/>
        <v>0</v>
      </c>
      <c r="P91" s="25" t="s">
        <v>915</v>
      </c>
      <c r="Q91" s="25">
        <v>1710025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6890088</v>
      </c>
      <c r="H92" s="21">
        <f>INDEX(Data[],MATCH($A92,Data[Dist],0),MATCH(H$6,Data[#Headers],0))-G92</f>
        <v>0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1375422</v>
      </c>
      <c r="L92" s="21">
        <f>INDEX(Notes!$I$2:$N$11,MATCH(Notes!$B$2,Notes!$I$2:$I$11,0),6)*$E92</f>
        <v>2063133</v>
      </c>
      <c r="M92" s="21">
        <f>IF(Notes!$B$2="June",'Payment Total'!$F92,0)</f>
        <v>687709</v>
      </c>
      <c r="N92" s="21">
        <f t="shared" si="4"/>
        <v>0</v>
      </c>
      <c r="P92" s="25" t="s">
        <v>916</v>
      </c>
      <c r="Q92" s="25">
        <v>687709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272589488</v>
      </c>
      <c r="H93" s="21">
        <f>INDEX(Data[],MATCH($A93,Data[Dist],0),MATCH(H$6,Data[#Headers],0))-G93</f>
        <v>0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54425386</v>
      </c>
      <c r="L93" s="21">
        <f>INDEX(Notes!$I$2:$N$11,MATCH(Notes!$B$2,Notes!$I$2:$I$11,0),6)*$E93</f>
        <v>81638082</v>
      </c>
      <c r="M93" s="21">
        <f>IF(Notes!$B$2="June",'Payment Total'!$F93,0)</f>
        <v>27212692</v>
      </c>
      <c r="N93" s="21">
        <f t="shared" si="4"/>
        <v>0</v>
      </c>
      <c r="P93" s="25" t="s">
        <v>917</v>
      </c>
      <c r="Q93" s="25">
        <v>27212692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859150</v>
      </c>
      <c r="H94" s="21">
        <f>INDEX(Data[],MATCH($A94,Data[Dist],0),MATCH(H$6,Data[#Headers],0))-G94</f>
        <v>0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171568</v>
      </c>
      <c r="L94" s="21">
        <f>INDEX(Notes!$I$2:$N$11,MATCH(Notes!$B$2,Notes!$I$2:$I$11,0),6)*$E94</f>
        <v>257355</v>
      </c>
      <c r="M94" s="21">
        <f>IF(Notes!$B$2="June",'Payment Total'!$F94,0)</f>
        <v>85783</v>
      </c>
      <c r="N94" s="21">
        <f t="shared" si="4"/>
        <v>0</v>
      </c>
      <c r="P94" s="25" t="s">
        <v>918</v>
      </c>
      <c r="Q94" s="25">
        <v>85783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6735514</v>
      </c>
      <c r="H95" s="21">
        <f>INDEX(Data[],MATCH($A95,Data[Dist],0),MATCH(H$6,Data[#Headers],0))-G95</f>
        <v>0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1344482</v>
      </c>
      <c r="L95" s="21">
        <f>INDEX(Notes!$I$2:$N$11,MATCH(Notes!$B$2,Notes!$I$2:$I$11,0),6)*$E95</f>
        <v>2016723</v>
      </c>
      <c r="M95" s="21">
        <f>IF(Notes!$B$2="June",'Payment Total'!$F95,0)</f>
        <v>672241</v>
      </c>
      <c r="N95" s="21">
        <f t="shared" si="4"/>
        <v>0</v>
      </c>
      <c r="P95" s="25" t="s">
        <v>919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79130138</v>
      </c>
      <c r="H96" s="21">
        <f>INDEX(Data[],MATCH($A96,Data[Dist],0),MATCH(H$6,Data[#Headers],0))-G96</f>
        <v>0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15796004</v>
      </c>
      <c r="L96" s="21">
        <f>INDEX(Notes!$I$2:$N$11,MATCH(Notes!$B$2,Notes!$I$2:$I$11,0),6)*$E96</f>
        <v>23694009</v>
      </c>
      <c r="M96" s="21">
        <f>IF(Notes!$B$2="June",'Payment Total'!$F96,0)</f>
        <v>7898001</v>
      </c>
      <c r="N96" s="21">
        <f t="shared" si="4"/>
        <v>0</v>
      </c>
      <c r="P96" s="25" t="s">
        <v>920</v>
      </c>
      <c r="Q96" s="25">
        <v>7898001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2735028</v>
      </c>
      <c r="H97" s="21">
        <f>INDEX(Data[],MATCH($A97,Data[Dist],0),MATCH(H$6,Data[#Headers],0))-G97</f>
        <v>0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545926</v>
      </c>
      <c r="L97" s="21">
        <f>INDEX(Notes!$I$2:$N$11,MATCH(Notes!$B$2,Notes!$I$2:$I$11,0),6)*$E97</f>
        <v>818892</v>
      </c>
      <c r="M97" s="21">
        <f>IF(Notes!$B$2="June",'Payment Total'!$F97,0)</f>
        <v>272962</v>
      </c>
      <c r="N97" s="21">
        <f t="shared" si="4"/>
        <v>0</v>
      </c>
      <c r="P97" s="25" t="s">
        <v>921</v>
      </c>
      <c r="Q97" s="25">
        <v>272962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2283855</v>
      </c>
      <c r="H98" s="21">
        <f>INDEX(Data[],MATCH($A98,Data[Dist],0),MATCH(H$6,Data[#Headers],0))-G98</f>
        <v>0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455614</v>
      </c>
      <c r="L98" s="21">
        <f>INDEX(Notes!$I$2:$N$11,MATCH(Notes!$B$2,Notes!$I$2:$I$11,0),6)*$E98</f>
        <v>683418</v>
      </c>
      <c r="M98" s="21">
        <f>IF(Notes!$B$2="June",'Payment Total'!$F98,0)</f>
        <v>227807</v>
      </c>
      <c r="N98" s="21">
        <f t="shared" si="4"/>
        <v>0</v>
      </c>
      <c r="P98" s="25" t="s">
        <v>922</v>
      </c>
      <c r="Q98" s="25">
        <v>227807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3287940</v>
      </c>
      <c r="H99" s="21">
        <f>INDEX(Data[],MATCH($A99,Data[Dist],0),MATCH(H$6,Data[#Headers],0))-G99</f>
        <v>0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656116</v>
      </c>
      <c r="L99" s="21">
        <f>INDEX(Notes!$I$2:$N$11,MATCH(Notes!$B$2,Notes!$I$2:$I$11,0),6)*$E99</f>
        <v>984174</v>
      </c>
      <c r="M99" s="21">
        <f>IF(Notes!$B$2="June",'Payment Total'!$F99,0)</f>
        <v>328058</v>
      </c>
      <c r="N99" s="21">
        <f t="shared" si="4"/>
        <v>0</v>
      </c>
      <c r="P99" s="25" t="s">
        <v>923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6695345</v>
      </c>
      <c r="H100" s="21">
        <f>INDEX(Data[],MATCH($A100,Data[Dist],0),MATCH(H$6,Data[#Headers],0))-G100</f>
        <v>0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1336232</v>
      </c>
      <c r="L100" s="21">
        <f>INDEX(Notes!$I$2:$N$11,MATCH(Notes!$B$2,Notes!$I$2:$I$11,0),6)*$E100</f>
        <v>2004345</v>
      </c>
      <c r="M100" s="21">
        <f>IF(Notes!$B$2="June",'Payment Total'!$F100,0)</f>
        <v>668116</v>
      </c>
      <c r="N100" s="21">
        <f t="shared" si="4"/>
        <v>0</v>
      </c>
      <c r="P100" s="25" t="s">
        <v>924</v>
      </c>
      <c r="Q100" s="25">
        <v>668116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7995892</v>
      </c>
      <c r="H101" s="21">
        <f>INDEX(Data[],MATCH($A101,Data[Dist],0),MATCH(H$6,Data[#Headers],0))-G101</f>
        <v>0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1596236</v>
      </c>
      <c r="L101" s="21">
        <f>INDEX(Notes!$I$2:$N$11,MATCH(Notes!$B$2,Notes!$I$2:$I$11,0),6)*$E101</f>
        <v>2394354</v>
      </c>
      <c r="M101" s="21">
        <f>IF(Notes!$B$2="June",'Payment Total'!$F101,0)</f>
        <v>798118</v>
      </c>
      <c r="N101" s="21">
        <f t="shared" si="4"/>
        <v>0</v>
      </c>
      <c r="P101" s="25" t="s">
        <v>925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4414725</v>
      </c>
      <c r="H102" s="21">
        <f>INDEX(Data[],MATCH($A102,Data[Dist],0),MATCH(H$6,Data[#Headers],0))-G102</f>
        <v>0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881214</v>
      </c>
      <c r="L102" s="21">
        <f>INDEX(Notes!$I$2:$N$11,MATCH(Notes!$B$2,Notes!$I$2:$I$11,0),6)*$E102</f>
        <v>1321821</v>
      </c>
      <c r="M102" s="21">
        <f>IF(Notes!$B$2="June",'Payment Total'!$F102,0)</f>
        <v>440606</v>
      </c>
      <c r="N102" s="21">
        <f t="shared" si="4"/>
        <v>0</v>
      </c>
      <c r="P102" s="25" t="s">
        <v>926</v>
      </c>
      <c r="Q102" s="25">
        <v>440606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4063586</v>
      </c>
      <c r="H103" s="21">
        <f>INDEX(Data[],MATCH($A103,Data[Dist],0),MATCH(H$6,Data[#Headers],0))-G103</f>
        <v>0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811112</v>
      </c>
      <c r="L103" s="21">
        <f>INDEX(Notes!$I$2:$N$11,MATCH(Notes!$B$2,Notes!$I$2:$I$11,0),6)*$E103</f>
        <v>1216668</v>
      </c>
      <c r="M103" s="21">
        <f>IF(Notes!$B$2="June",'Payment Total'!$F103,0)</f>
        <v>405554</v>
      </c>
      <c r="N103" s="21">
        <f t="shared" si="4"/>
        <v>0</v>
      </c>
      <c r="P103" s="25" t="s">
        <v>927</v>
      </c>
      <c r="Q103" s="25">
        <v>405554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402376</v>
      </c>
      <c r="F104" s="21">
        <f>INDEX(Data[],MATCH($A104,Data[Dist],0),MATCH(F$6,Data[#Headers],0))</f>
        <v>402374</v>
      </c>
      <c r="G104" s="21">
        <f>INDEX(Data[],MATCH($A104,Data[Dist],0),MATCH(G$6,Data[#Headers],0))</f>
        <v>4141736</v>
      </c>
      <c r="H104" s="21">
        <f>INDEX(Data[],MATCH($A104,Data[Dist],0),MATCH(H$6,Data[#Headers],0))-G104</f>
        <v>0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841302</v>
      </c>
      <c r="L104" s="21">
        <f>INDEX(Notes!$I$2:$N$11,MATCH(Notes!$B$2,Notes!$I$2:$I$11,0),6)*$E104</f>
        <v>1207128</v>
      </c>
      <c r="M104" s="21">
        <f>IF(Notes!$B$2="June",'Payment Total'!$F104,0)</f>
        <v>402374</v>
      </c>
      <c r="N104" s="21">
        <f t="shared" si="4"/>
        <v>0</v>
      </c>
      <c r="P104" s="25" t="s">
        <v>928</v>
      </c>
      <c r="Q104" s="25">
        <v>402374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3509531</v>
      </c>
      <c r="H105" s="21">
        <f>INDEX(Data[],MATCH($A105,Data[Dist],0),MATCH(H$6,Data[#Headers],0))-G105</f>
        <v>0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700598</v>
      </c>
      <c r="L105" s="21">
        <f>INDEX(Notes!$I$2:$N$11,MATCH(Notes!$B$2,Notes!$I$2:$I$11,0),6)*$E105</f>
        <v>1050897</v>
      </c>
      <c r="M105" s="21">
        <f>IF(Notes!$B$2="June",'Payment Total'!$F105,0)</f>
        <v>350300</v>
      </c>
      <c r="N105" s="21">
        <f t="shared" si="4"/>
        <v>0</v>
      </c>
      <c r="P105" s="25" t="s">
        <v>929</v>
      </c>
      <c r="Q105" s="25">
        <v>350300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1864591</v>
      </c>
      <c r="H106" s="21">
        <f>INDEX(Data[],MATCH($A106,Data[Dist],0),MATCH(H$6,Data[#Headers],0))-G106</f>
        <v>0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372014</v>
      </c>
      <c r="L106" s="21">
        <f>INDEX(Notes!$I$2:$N$11,MATCH(Notes!$B$2,Notes!$I$2:$I$11,0),6)*$E106</f>
        <v>558018</v>
      </c>
      <c r="M106" s="21">
        <f>IF(Notes!$B$2="June",'Payment Total'!$F106,0)</f>
        <v>186007</v>
      </c>
      <c r="N106" s="21">
        <f t="shared" si="4"/>
        <v>0</v>
      </c>
      <c r="P106" s="25" t="s">
        <v>930</v>
      </c>
      <c r="Q106" s="25">
        <v>186007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2490618</v>
      </c>
      <c r="H107" s="21">
        <f>INDEX(Data[],MATCH($A107,Data[Dist],0),MATCH(H$6,Data[#Headers],0))-G107</f>
        <v>0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497008</v>
      </c>
      <c r="L107" s="21">
        <f>INDEX(Notes!$I$2:$N$11,MATCH(Notes!$B$2,Notes!$I$2:$I$11,0),6)*$E107</f>
        <v>745515</v>
      </c>
      <c r="M107" s="21">
        <f>IF(Notes!$B$2="June",'Payment Total'!$F107,0)</f>
        <v>248503</v>
      </c>
      <c r="N107" s="21">
        <f t="shared" si="4"/>
        <v>0</v>
      </c>
      <c r="P107" s="25" t="s">
        <v>931</v>
      </c>
      <c r="Q107" s="25">
        <v>248503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2910656</v>
      </c>
      <c r="H108" s="21">
        <f>INDEX(Data[],MATCH($A108,Data[Dist],0),MATCH(H$6,Data[#Headers],0))-G108</f>
        <v>0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580954</v>
      </c>
      <c r="L108" s="21">
        <f>INDEX(Notes!$I$2:$N$11,MATCH(Notes!$B$2,Notes!$I$2:$I$11,0),6)*$E108</f>
        <v>871431</v>
      </c>
      <c r="M108" s="21">
        <f>IF(Notes!$B$2="June",'Payment Total'!$F108,0)</f>
        <v>290475</v>
      </c>
      <c r="N108" s="21">
        <f t="shared" si="4"/>
        <v>0</v>
      </c>
      <c r="P108" s="25" t="s">
        <v>932</v>
      </c>
      <c r="Q108" s="25">
        <v>290475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4250279</v>
      </c>
      <c r="H109" s="21">
        <f>INDEX(Data[],MATCH($A109,Data[Dist],0),MATCH(H$6,Data[#Headers],0))-G109</f>
        <v>0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848432</v>
      </c>
      <c r="L109" s="21">
        <f>INDEX(Notes!$I$2:$N$11,MATCH(Notes!$B$2,Notes!$I$2:$I$11,0),6)*$E109</f>
        <v>1272648</v>
      </c>
      <c r="M109" s="21">
        <f>IF(Notes!$B$2="June",'Payment Total'!$F109,0)</f>
        <v>424215</v>
      </c>
      <c r="N109" s="21">
        <f t="shared" si="4"/>
        <v>0</v>
      </c>
      <c r="P109" s="25" t="s">
        <v>933</v>
      </c>
      <c r="Q109" s="25">
        <v>424215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4059477</v>
      </c>
      <c r="H110" s="21">
        <f>INDEX(Data[],MATCH($A110,Data[Dist],0),MATCH(H$6,Data[#Headers],0))-G110</f>
        <v>0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809966</v>
      </c>
      <c r="L110" s="21">
        <f>INDEX(Notes!$I$2:$N$11,MATCH(Notes!$B$2,Notes!$I$2:$I$11,0),6)*$E110</f>
        <v>1214949</v>
      </c>
      <c r="M110" s="21">
        <f>IF(Notes!$B$2="June",'Payment Total'!$F110,0)</f>
        <v>404982</v>
      </c>
      <c r="N110" s="21">
        <f t="shared" si="4"/>
        <v>0</v>
      </c>
      <c r="P110" s="25" t="s">
        <v>934</v>
      </c>
      <c r="Q110" s="25">
        <v>404982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3128433</v>
      </c>
      <c r="H111" s="21">
        <f>INDEX(Data[],MATCH($A111,Data[Dist],0),MATCH(H$6,Data[#Headers],0))-G111</f>
        <v>0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624336</v>
      </c>
      <c r="L111" s="21">
        <f>INDEX(Notes!$I$2:$N$11,MATCH(Notes!$B$2,Notes!$I$2:$I$11,0),6)*$E111</f>
        <v>936504</v>
      </c>
      <c r="M111" s="21">
        <f>IF(Notes!$B$2="June",'Payment Total'!$F111,0)</f>
        <v>312169</v>
      </c>
      <c r="N111" s="21">
        <f t="shared" si="4"/>
        <v>0</v>
      </c>
      <c r="P111" s="25" t="s">
        <v>935</v>
      </c>
      <c r="Q111" s="25">
        <v>312169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1360622</v>
      </c>
      <c r="H112" s="21">
        <f>INDEX(Data[],MATCH($A112,Data[Dist],0),MATCH(H$6,Data[#Headers],0))-G112</f>
        <v>0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271596</v>
      </c>
      <c r="L112" s="21">
        <f>INDEX(Notes!$I$2:$N$11,MATCH(Notes!$B$2,Notes!$I$2:$I$11,0),6)*$E112</f>
        <v>407394</v>
      </c>
      <c r="M112" s="21">
        <f>IF(Notes!$B$2="June",'Payment Total'!$F112,0)</f>
        <v>135796</v>
      </c>
      <c r="N112" s="21">
        <f t="shared" si="4"/>
        <v>0</v>
      </c>
      <c r="P112" s="25" t="s">
        <v>936</v>
      </c>
      <c r="Q112" s="25">
        <v>135796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9231857</v>
      </c>
      <c r="H113" s="21">
        <f>INDEX(Data[],MATCH($A113,Data[Dist],0),MATCH(H$6,Data[#Headers],0))-G113</f>
        <v>0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1842864</v>
      </c>
      <c r="L113" s="21">
        <f>INDEX(Notes!$I$2:$N$11,MATCH(Notes!$B$2,Notes!$I$2:$I$11,0),6)*$E113</f>
        <v>2764293</v>
      </c>
      <c r="M113" s="21">
        <f>IF(Notes!$B$2="June",'Payment Total'!$F113,0)</f>
        <v>921432</v>
      </c>
      <c r="N113" s="21">
        <f t="shared" si="4"/>
        <v>0</v>
      </c>
      <c r="P113" s="25" t="s">
        <v>937</v>
      </c>
      <c r="Q113" s="25">
        <v>921432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2790618</v>
      </c>
      <c r="H114" s="21">
        <f>INDEX(Data[],MATCH($A114,Data[Dist],0),MATCH(H$6,Data[#Headers],0))-G114</f>
        <v>0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556872</v>
      </c>
      <c r="L114" s="21">
        <f>INDEX(Notes!$I$2:$N$11,MATCH(Notes!$B$2,Notes!$I$2:$I$11,0),6)*$E114</f>
        <v>835308</v>
      </c>
      <c r="M114" s="21">
        <f>IF(Notes!$B$2="June",'Payment Total'!$F114,0)</f>
        <v>278434</v>
      </c>
      <c r="N114" s="21">
        <f t="shared" si="4"/>
        <v>0</v>
      </c>
      <c r="P114" s="25" t="s">
        <v>938</v>
      </c>
      <c r="Q114" s="25">
        <v>278434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10142713</v>
      </c>
      <c r="H115" s="21">
        <f>INDEX(Data[],MATCH($A115,Data[Dist],0),MATCH(H$6,Data[#Headers],0))-G115</f>
        <v>0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2023960</v>
      </c>
      <c r="L115" s="21">
        <f>INDEX(Notes!$I$2:$N$11,MATCH(Notes!$B$2,Notes!$I$2:$I$11,0),6)*$E115</f>
        <v>3035940</v>
      </c>
      <c r="M115" s="21">
        <f>IF(Notes!$B$2="June",'Payment Total'!$F115,0)</f>
        <v>1011981</v>
      </c>
      <c r="N115" s="21">
        <f t="shared" si="4"/>
        <v>0</v>
      </c>
      <c r="P115" s="25" t="s">
        <v>939</v>
      </c>
      <c r="Q115" s="25">
        <v>1011981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7819397</v>
      </c>
      <c r="H116" s="21">
        <f>INDEX(Data[],MATCH($A116,Data[Dist],0),MATCH(H$6,Data[#Headers],0))-G116</f>
        <v>0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1560708</v>
      </c>
      <c r="L116" s="21">
        <f>INDEX(Notes!$I$2:$N$11,MATCH(Notes!$B$2,Notes!$I$2:$I$11,0),6)*$E116</f>
        <v>2341062</v>
      </c>
      <c r="M116" s="21">
        <f>IF(Notes!$B$2="June",'Payment Total'!$F116,0)</f>
        <v>780355</v>
      </c>
      <c r="N116" s="21">
        <f t="shared" si="4"/>
        <v>0</v>
      </c>
      <c r="P116" s="25" t="s">
        <v>940</v>
      </c>
      <c r="Q116" s="25">
        <v>780355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29319266</v>
      </c>
      <c r="H117" s="21">
        <f>INDEX(Data[],MATCH($A117,Data[Dist],0),MATCH(H$6,Data[#Headers],0))-G117</f>
        <v>0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5853276</v>
      </c>
      <c r="L117" s="21">
        <f>INDEX(Notes!$I$2:$N$11,MATCH(Notes!$B$2,Notes!$I$2:$I$11,0),6)*$E117</f>
        <v>8779914</v>
      </c>
      <c r="M117" s="21">
        <f>IF(Notes!$B$2="June",'Payment Total'!$F117,0)</f>
        <v>2926636</v>
      </c>
      <c r="N117" s="21">
        <f t="shared" si="4"/>
        <v>0</v>
      </c>
      <c r="P117" s="25" t="s">
        <v>941</v>
      </c>
      <c r="Q117" s="25">
        <v>2926636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15673190</v>
      </c>
      <c r="H118" s="21">
        <f>INDEX(Data[],MATCH($A118,Data[Dist],0),MATCH(H$6,Data[#Headers],0))-G118</f>
        <v>0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3128436</v>
      </c>
      <c r="L118" s="21">
        <f>INDEX(Notes!$I$2:$N$11,MATCH(Notes!$B$2,Notes!$I$2:$I$11,0),6)*$E118</f>
        <v>4692657</v>
      </c>
      <c r="M118" s="21">
        <f>IF(Notes!$B$2="June",'Payment Total'!$F118,0)</f>
        <v>1564217</v>
      </c>
      <c r="N118" s="21">
        <f t="shared" si="4"/>
        <v>0</v>
      </c>
      <c r="P118" s="25" t="s">
        <v>942</v>
      </c>
      <c r="Q118" s="25">
        <v>1564217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3308795</v>
      </c>
      <c r="H119" s="21">
        <f>INDEX(Data[],MATCH($A119,Data[Dist],0),MATCH(H$6,Data[#Headers],0))-G119</f>
        <v>0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660422</v>
      </c>
      <c r="L119" s="21">
        <f>INDEX(Notes!$I$2:$N$11,MATCH(Notes!$B$2,Notes!$I$2:$I$11,0),6)*$E119</f>
        <v>990633</v>
      </c>
      <c r="M119" s="21">
        <f>IF(Notes!$B$2="June",'Payment Total'!$F119,0)</f>
        <v>330212</v>
      </c>
      <c r="N119" s="21">
        <f t="shared" si="4"/>
        <v>0</v>
      </c>
      <c r="P119" s="25" t="s">
        <v>943</v>
      </c>
      <c r="Q119" s="25">
        <v>330212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2867145</v>
      </c>
      <c r="H120" s="21">
        <f>INDEX(Data[],MATCH($A120,Data[Dist],0),MATCH(H$6,Data[#Headers],0))-G120</f>
        <v>0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572054</v>
      </c>
      <c r="L120" s="21">
        <f>INDEX(Notes!$I$2:$N$11,MATCH(Notes!$B$2,Notes!$I$2:$I$11,0),6)*$E120</f>
        <v>858081</v>
      </c>
      <c r="M120" s="21">
        <f>IF(Notes!$B$2="June",'Payment Total'!$F120,0)</f>
        <v>286026</v>
      </c>
      <c r="N120" s="21">
        <f t="shared" si="4"/>
        <v>0</v>
      </c>
      <c r="P120" s="25" t="s">
        <v>944</v>
      </c>
      <c r="Q120" s="25">
        <v>286026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4538740</v>
      </c>
      <c r="H121" s="21">
        <f>INDEX(Data[],MATCH($A121,Data[Dist],0),MATCH(H$6,Data[#Headers],0))-G121</f>
        <v>0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905210</v>
      </c>
      <c r="L121" s="21">
        <f>INDEX(Notes!$I$2:$N$11,MATCH(Notes!$B$2,Notes!$I$2:$I$11,0),6)*$E121</f>
        <v>1357815</v>
      </c>
      <c r="M121" s="21">
        <f>IF(Notes!$B$2="June",'Payment Total'!$F121,0)</f>
        <v>452603</v>
      </c>
      <c r="N121" s="21">
        <f t="shared" si="4"/>
        <v>0</v>
      </c>
      <c r="P121" s="25" t="s">
        <v>945</v>
      </c>
      <c r="Q121" s="25">
        <v>452603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2938875</v>
      </c>
      <c r="H122" s="21">
        <f>INDEX(Data[],MATCH($A122,Data[Dist],0),MATCH(H$6,Data[#Headers],0))-G122</f>
        <v>0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586412</v>
      </c>
      <c r="L122" s="21">
        <f>INDEX(Notes!$I$2:$N$11,MATCH(Notes!$B$2,Notes!$I$2:$I$11,0),6)*$E122</f>
        <v>879618</v>
      </c>
      <c r="M122" s="21">
        <f>IF(Notes!$B$2="June",'Payment Total'!$F122,0)</f>
        <v>293205</v>
      </c>
      <c r="N122" s="21">
        <f t="shared" si="4"/>
        <v>0</v>
      </c>
      <c r="P122" s="25" t="s">
        <v>946</v>
      </c>
      <c r="Q122" s="25">
        <v>293205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10516875</v>
      </c>
      <c r="H123" s="21">
        <f>INDEX(Data[],MATCH($A123,Data[Dist],0),MATCH(H$6,Data[#Headers],0))-G123</f>
        <v>0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2098546</v>
      </c>
      <c r="L123" s="21">
        <f>INDEX(Notes!$I$2:$N$11,MATCH(Notes!$B$2,Notes!$I$2:$I$11,0),6)*$E123</f>
        <v>3147819</v>
      </c>
      <c r="M123" s="21">
        <f>IF(Notes!$B$2="June",'Payment Total'!$F123,0)</f>
        <v>1049274</v>
      </c>
      <c r="N123" s="21">
        <f t="shared" si="4"/>
        <v>0</v>
      </c>
      <c r="P123" s="25" t="s">
        <v>947</v>
      </c>
      <c r="Q123" s="25">
        <v>1049274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107272</v>
      </c>
      <c r="F124" s="21">
        <f>INDEX(Data[],MATCH($A124,Data[Dist],0),MATCH(F$6,Data[#Headers],0))</f>
        <v>107270</v>
      </c>
      <c r="G124" s="21">
        <f>INDEX(Data[],MATCH($A124,Data[Dist],0),MATCH(G$6,Data[#Headers],0))</f>
        <v>1097710</v>
      </c>
      <c r="H124" s="21">
        <f>INDEX(Data[],MATCH($A124,Data[Dist],0),MATCH(H$6,Data[#Headers],0))-G124</f>
        <v>0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222076</v>
      </c>
      <c r="L124" s="21">
        <f>INDEX(Notes!$I$2:$N$11,MATCH(Notes!$B$2,Notes!$I$2:$I$11,0),6)*$E124</f>
        <v>321816</v>
      </c>
      <c r="M124" s="21">
        <f>IF(Notes!$B$2="June",'Payment Total'!$F124,0)</f>
        <v>107270</v>
      </c>
      <c r="N124" s="21">
        <f t="shared" si="4"/>
        <v>0</v>
      </c>
      <c r="P124" s="25" t="s">
        <v>948</v>
      </c>
      <c r="Q124" s="25">
        <v>107270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4221303</v>
      </c>
      <c r="H125" s="21">
        <f>INDEX(Data[],MATCH($A125,Data[Dist],0),MATCH(H$6,Data[#Headers],0))-G125</f>
        <v>0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842416</v>
      </c>
      <c r="L125" s="21">
        <f>INDEX(Notes!$I$2:$N$11,MATCH(Notes!$B$2,Notes!$I$2:$I$11,0),6)*$E125</f>
        <v>1263624</v>
      </c>
      <c r="M125" s="21">
        <f>IF(Notes!$B$2="June",'Payment Total'!$F125,0)</f>
        <v>421207</v>
      </c>
      <c r="N125" s="21">
        <f t="shared" si="4"/>
        <v>0</v>
      </c>
      <c r="P125" s="25" t="s">
        <v>949</v>
      </c>
      <c r="Q125" s="25">
        <v>421207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13608881</v>
      </c>
      <c r="H126" s="21">
        <f>INDEX(Data[],MATCH($A126,Data[Dist],0),MATCH(H$6,Data[#Headers],0))-G126</f>
        <v>0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2715984</v>
      </c>
      <c r="L126" s="21">
        <f>INDEX(Notes!$I$2:$N$11,MATCH(Notes!$B$2,Notes!$I$2:$I$11,0),6)*$E126</f>
        <v>4073976</v>
      </c>
      <c r="M126" s="21">
        <f>IF(Notes!$B$2="June",'Payment Total'!$F126,0)</f>
        <v>1357993</v>
      </c>
      <c r="N126" s="21">
        <f t="shared" si="4"/>
        <v>0</v>
      </c>
      <c r="P126" s="25" t="s">
        <v>950</v>
      </c>
      <c r="Q126" s="25">
        <v>1357993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2135140</v>
      </c>
      <c r="H127" s="21">
        <f>INDEX(Data[],MATCH($A127,Data[Dist],0),MATCH(H$6,Data[#Headers],0))-G127</f>
        <v>0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426106</v>
      </c>
      <c r="L127" s="21">
        <f>INDEX(Notes!$I$2:$N$11,MATCH(Notes!$B$2,Notes!$I$2:$I$11,0),6)*$E127</f>
        <v>639159</v>
      </c>
      <c r="M127" s="21">
        <f>IF(Notes!$B$2="June",'Payment Total'!$F127,0)</f>
        <v>213051</v>
      </c>
      <c r="N127" s="21">
        <f t="shared" si="4"/>
        <v>0</v>
      </c>
      <c r="P127" s="25" t="s">
        <v>951</v>
      </c>
      <c r="Q127" s="25">
        <v>213051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2086454</v>
      </c>
      <c r="H128" s="21">
        <f>INDEX(Data[],MATCH($A128,Data[Dist],0),MATCH(H$6,Data[#Headers],0))-G128</f>
        <v>0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416162</v>
      </c>
      <c r="L128" s="21">
        <f>INDEX(Notes!$I$2:$N$11,MATCH(Notes!$B$2,Notes!$I$2:$I$11,0),6)*$E128</f>
        <v>624243</v>
      </c>
      <c r="M128" s="21">
        <f>IF(Notes!$B$2="June",'Payment Total'!$F128,0)</f>
        <v>208081</v>
      </c>
      <c r="N128" s="21">
        <f t="shared" si="4"/>
        <v>0</v>
      </c>
      <c r="P128" s="25" t="s">
        <v>952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5037570</v>
      </c>
      <c r="H129" s="21">
        <f>INDEX(Data[],MATCH($A129,Data[Dist],0),MATCH(H$6,Data[#Headers],0))-G129</f>
        <v>0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1005520</v>
      </c>
      <c r="L129" s="21">
        <f>INDEX(Notes!$I$2:$N$11,MATCH(Notes!$B$2,Notes!$I$2:$I$11,0),6)*$E129</f>
        <v>1508280</v>
      </c>
      <c r="M129" s="21">
        <f>IF(Notes!$B$2="June",'Payment Total'!$F129,0)</f>
        <v>502758</v>
      </c>
      <c r="N129" s="21">
        <f t="shared" si="4"/>
        <v>0</v>
      </c>
      <c r="P129" s="25" t="s">
        <v>953</v>
      </c>
      <c r="Q129" s="25">
        <v>502758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168754</v>
      </c>
      <c r="F130" s="21">
        <f>INDEX(Data[],MATCH($A130,Data[Dist],0),MATCH(F$6,Data[#Headers],0))</f>
        <v>168754</v>
      </c>
      <c r="G130" s="21">
        <f>INDEX(Data[],MATCH($A130,Data[Dist],0),MATCH(G$6,Data[#Headers],0))</f>
        <v>1715218</v>
      </c>
      <c r="H130" s="21">
        <f>INDEX(Data[],MATCH($A130,Data[Dist],0),MATCH(H$6,Data[#Headers],0))-G130</f>
        <v>0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345502</v>
      </c>
      <c r="L130" s="21">
        <f>INDEX(Notes!$I$2:$N$11,MATCH(Notes!$B$2,Notes!$I$2:$I$11,0),6)*$E130</f>
        <v>506262</v>
      </c>
      <c r="M130" s="21">
        <f>IF(Notes!$B$2="June",'Payment Total'!$F130,0)</f>
        <v>168754</v>
      </c>
      <c r="N130" s="21">
        <f t="shared" si="4"/>
        <v>0</v>
      </c>
      <c r="P130" s="25" t="s">
        <v>954</v>
      </c>
      <c r="Q130" s="25">
        <v>168754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11158619</v>
      </c>
      <c r="H131" s="21">
        <f>INDEX(Data[],MATCH($A131,Data[Dist],0),MATCH(H$6,Data[#Headers],0))-G131</f>
        <v>0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2227234</v>
      </c>
      <c r="L131" s="21">
        <f>INDEX(Notes!$I$2:$N$11,MATCH(Notes!$B$2,Notes!$I$2:$I$11,0),6)*$E131</f>
        <v>3340848</v>
      </c>
      <c r="M131" s="21">
        <f>IF(Notes!$B$2="June",'Payment Total'!$F131,0)</f>
        <v>1113617</v>
      </c>
      <c r="N131" s="21">
        <f t="shared" si="4"/>
        <v>0</v>
      </c>
      <c r="P131" s="25" t="s">
        <v>955</v>
      </c>
      <c r="Q131" s="25">
        <v>1113617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3169730</v>
      </c>
      <c r="H132" s="21">
        <f>INDEX(Data[],MATCH($A132,Data[Dist],0),MATCH(H$6,Data[#Headers],0))-G132</f>
        <v>0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632564</v>
      </c>
      <c r="L132" s="21">
        <f>INDEX(Notes!$I$2:$N$11,MATCH(Notes!$B$2,Notes!$I$2:$I$11,0),6)*$E132</f>
        <v>948849</v>
      </c>
      <c r="M132" s="21">
        <f>IF(Notes!$B$2="June",'Payment Total'!$F132,0)</f>
        <v>316281</v>
      </c>
      <c r="N132" s="21">
        <f t="shared" si="4"/>
        <v>0</v>
      </c>
      <c r="P132" s="25" t="s">
        <v>956</v>
      </c>
      <c r="Q132" s="25">
        <v>316281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5067855</v>
      </c>
      <c r="H133" s="21">
        <f>INDEX(Data[],MATCH($A133,Data[Dist],0),MATCH(H$6,Data[#Headers],0))-G133</f>
        <v>0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1011558</v>
      </c>
      <c r="L133" s="21">
        <f>INDEX(Notes!$I$2:$N$11,MATCH(Notes!$B$2,Notes!$I$2:$I$11,0),6)*$E133</f>
        <v>1517337</v>
      </c>
      <c r="M133" s="21">
        <f>IF(Notes!$B$2="June",'Payment Total'!$F133,0)</f>
        <v>505780</v>
      </c>
      <c r="N133" s="21">
        <f t="shared" si="4"/>
        <v>0</v>
      </c>
      <c r="P133" s="25" t="s">
        <v>957</v>
      </c>
      <c r="Q133" s="25">
        <v>505780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2863652</v>
      </c>
      <c r="H134" s="21">
        <f>INDEX(Data[],MATCH($A134,Data[Dist],0),MATCH(H$6,Data[#Headers],0))-G134</f>
        <v>0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571542</v>
      </c>
      <c r="L134" s="21">
        <f>INDEX(Notes!$I$2:$N$11,MATCH(Notes!$B$2,Notes!$I$2:$I$11,0),6)*$E134</f>
        <v>857316</v>
      </c>
      <c r="M134" s="21">
        <f>IF(Notes!$B$2="June",'Payment Total'!$F134,0)</f>
        <v>285770</v>
      </c>
      <c r="N134" s="21">
        <f t="shared" si="4"/>
        <v>0</v>
      </c>
      <c r="P134" s="25" t="s">
        <v>958</v>
      </c>
      <c r="Q134" s="25">
        <v>285770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3970299</v>
      </c>
      <c r="H135" s="21">
        <f>INDEX(Data[],MATCH($A135,Data[Dist],0),MATCH(H$6,Data[#Headers],0))-G135</f>
        <v>0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792174</v>
      </c>
      <c r="L135" s="21">
        <f>INDEX(Notes!$I$2:$N$11,MATCH(Notes!$B$2,Notes!$I$2:$I$11,0),6)*$E135</f>
        <v>1188258</v>
      </c>
      <c r="M135" s="21">
        <f>IF(Notes!$B$2="June",'Payment Total'!$F135,0)</f>
        <v>396087</v>
      </c>
      <c r="N135" s="21">
        <f t="shared" si="4"/>
        <v>0</v>
      </c>
      <c r="P135" s="25" t="s">
        <v>959</v>
      </c>
      <c r="Q135" s="25">
        <v>396087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2214869</v>
      </c>
      <c r="H136" s="21">
        <f>INDEX(Data[],MATCH($A136,Data[Dist],0),MATCH(H$6,Data[#Headers],0))-G136</f>
        <v>0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442026</v>
      </c>
      <c r="L136" s="21">
        <f>INDEX(Notes!$I$2:$N$11,MATCH(Notes!$B$2,Notes!$I$2:$I$11,0),6)*$E136</f>
        <v>663039</v>
      </c>
      <c r="M136" s="21">
        <f>IF(Notes!$B$2="June",'Payment Total'!$F136,0)</f>
        <v>221012</v>
      </c>
      <c r="N136" s="21">
        <f t="shared" ref="N136:N199" si="8">SUM(J136:M136)-G136</f>
        <v>0</v>
      </c>
      <c r="P136" s="25" t="s">
        <v>960</v>
      </c>
      <c r="Q136" s="25">
        <v>221012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INDEX($A$7:$H$331,MATCH($S136,$A$7:$A$331,0),6)-Q136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1080509</v>
      </c>
      <c r="H137" s="21">
        <f>INDEX(Data[],MATCH($A137,Data[Dist],0),MATCH(H$6,Data[#Headers],0))-G137</f>
        <v>0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215478</v>
      </c>
      <c r="L137" s="21">
        <f>INDEX(Notes!$I$2:$N$11,MATCH(Notes!$B$2,Notes!$I$2:$I$11,0),6)*$E137</f>
        <v>323217</v>
      </c>
      <c r="M137" s="21">
        <f>IF(Notes!$B$2="June",'Payment Total'!$F137,0)</f>
        <v>107738</v>
      </c>
      <c r="N137" s="21">
        <f t="shared" si="8"/>
        <v>0</v>
      </c>
      <c r="P137" s="25" t="s">
        <v>961</v>
      </c>
      <c r="Q137" s="25">
        <v>107738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8278870</v>
      </c>
      <c r="H138" s="21">
        <f>INDEX(Data[],MATCH($A138,Data[Dist],0),MATCH(H$6,Data[#Headers],0))-G138</f>
        <v>0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1652496</v>
      </c>
      <c r="L138" s="21">
        <f>INDEX(Notes!$I$2:$N$11,MATCH(Notes!$B$2,Notes!$I$2:$I$11,0),6)*$E138</f>
        <v>2478747</v>
      </c>
      <c r="M138" s="21">
        <f>IF(Notes!$B$2="June",'Payment Total'!$F138,0)</f>
        <v>826247</v>
      </c>
      <c r="N138" s="21">
        <f t="shared" si="8"/>
        <v>0</v>
      </c>
      <c r="P138" s="25" t="s">
        <v>962</v>
      </c>
      <c r="Q138" s="25">
        <v>826247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9708587</v>
      </c>
      <c r="H139" s="21">
        <f>INDEX(Data[],MATCH($A139,Data[Dist],0),MATCH(H$6,Data[#Headers],0))-G139</f>
        <v>0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1937620</v>
      </c>
      <c r="L139" s="21">
        <f>INDEX(Notes!$I$2:$N$11,MATCH(Notes!$B$2,Notes!$I$2:$I$11,0),6)*$E139</f>
        <v>2906430</v>
      </c>
      <c r="M139" s="21">
        <f>IF(Notes!$B$2="June",'Payment Total'!$F139,0)</f>
        <v>968809</v>
      </c>
      <c r="N139" s="21">
        <f t="shared" si="8"/>
        <v>0</v>
      </c>
      <c r="P139" s="25" t="s">
        <v>963</v>
      </c>
      <c r="Q139" s="25">
        <v>968809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1377039</v>
      </c>
      <c r="H140" s="21">
        <f>INDEX(Data[],MATCH($A140,Data[Dist],0),MATCH(H$6,Data[#Headers],0))-G140</f>
        <v>0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274514</v>
      </c>
      <c r="L140" s="21">
        <f>INDEX(Notes!$I$2:$N$11,MATCH(Notes!$B$2,Notes!$I$2:$I$11,0),6)*$E140</f>
        <v>411768</v>
      </c>
      <c r="M140" s="21">
        <f>IF(Notes!$B$2="June",'Payment Total'!$F140,0)</f>
        <v>137257</v>
      </c>
      <c r="N140" s="21">
        <f t="shared" si="8"/>
        <v>0</v>
      </c>
      <c r="P140" s="25" t="s">
        <v>964</v>
      </c>
      <c r="Q140" s="25">
        <v>137257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3570519</v>
      </c>
      <c r="H141" s="21">
        <f>INDEX(Data[],MATCH($A141,Data[Dist],0),MATCH(H$6,Data[#Headers],0))-G141</f>
        <v>0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712192</v>
      </c>
      <c r="L141" s="21">
        <f>INDEX(Notes!$I$2:$N$11,MATCH(Notes!$B$2,Notes!$I$2:$I$11,0),6)*$E141</f>
        <v>1068288</v>
      </c>
      <c r="M141" s="21">
        <f>IF(Notes!$B$2="June",'Payment Total'!$F141,0)</f>
        <v>356095</v>
      </c>
      <c r="N141" s="21">
        <f t="shared" si="8"/>
        <v>0</v>
      </c>
      <c r="P141" s="25" t="s">
        <v>965</v>
      </c>
      <c r="Q141" s="25">
        <v>356095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3816243</v>
      </c>
      <c r="H142" s="21">
        <f>INDEX(Data[],MATCH($A142,Data[Dist],0),MATCH(H$6,Data[#Headers],0))-G142</f>
        <v>0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761478</v>
      </c>
      <c r="L142" s="21">
        <f>INDEX(Notes!$I$2:$N$11,MATCH(Notes!$B$2,Notes!$I$2:$I$11,0),6)*$E142</f>
        <v>1142217</v>
      </c>
      <c r="M142" s="21">
        <f>IF(Notes!$B$2="June",'Payment Total'!$F142,0)</f>
        <v>380740</v>
      </c>
      <c r="N142" s="21">
        <f t="shared" si="8"/>
        <v>0</v>
      </c>
      <c r="P142" s="25" t="s">
        <v>966</v>
      </c>
      <c r="Q142" s="25">
        <v>380740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3953824</v>
      </c>
      <c r="H143" s="21">
        <f>INDEX(Data[],MATCH($A143,Data[Dist],0),MATCH(H$6,Data[#Headers],0))-G143</f>
        <v>0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789076</v>
      </c>
      <c r="L143" s="21">
        <f>INDEX(Notes!$I$2:$N$11,MATCH(Notes!$B$2,Notes!$I$2:$I$11,0),6)*$E143</f>
        <v>1183614</v>
      </c>
      <c r="M143" s="21">
        <f>IF(Notes!$B$2="June",'Payment Total'!$F143,0)</f>
        <v>394538</v>
      </c>
      <c r="N143" s="21">
        <f t="shared" si="8"/>
        <v>0</v>
      </c>
      <c r="P143" s="25" t="s">
        <v>967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7874202</v>
      </c>
      <c r="H144" s="21">
        <f>INDEX(Data[],MATCH($A144,Data[Dist],0),MATCH(H$6,Data[#Headers],0))-G144</f>
        <v>0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1571432</v>
      </c>
      <c r="L144" s="21">
        <f>INDEX(Notes!$I$2:$N$11,MATCH(Notes!$B$2,Notes!$I$2:$I$11,0),6)*$E144</f>
        <v>2357148</v>
      </c>
      <c r="M144" s="21">
        <f>IF(Notes!$B$2="June",'Payment Total'!$F144,0)</f>
        <v>785714</v>
      </c>
      <c r="N144" s="21">
        <f t="shared" si="8"/>
        <v>0</v>
      </c>
      <c r="P144" s="25" t="s">
        <v>968</v>
      </c>
      <c r="Q144" s="25">
        <v>785714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2242792</v>
      </c>
      <c r="H145" s="21">
        <f>INDEX(Data[],MATCH($A145,Data[Dist],0),MATCH(H$6,Data[#Headers],0))-G145</f>
        <v>0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447322</v>
      </c>
      <c r="L145" s="21">
        <f>INDEX(Notes!$I$2:$N$11,MATCH(Notes!$B$2,Notes!$I$2:$I$11,0),6)*$E145</f>
        <v>670986</v>
      </c>
      <c r="M145" s="21">
        <f>IF(Notes!$B$2="June",'Payment Total'!$F145,0)</f>
        <v>223660</v>
      </c>
      <c r="N145" s="21">
        <f t="shared" si="8"/>
        <v>0</v>
      </c>
      <c r="P145" s="25" t="s">
        <v>969</v>
      </c>
      <c r="Q145" s="25">
        <v>223660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5984341</v>
      </c>
      <c r="H146" s="21">
        <f>INDEX(Data[],MATCH($A146,Data[Dist],0),MATCH(H$6,Data[#Headers],0))-G146</f>
        <v>0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1194688</v>
      </c>
      <c r="L146" s="21">
        <f>INDEX(Notes!$I$2:$N$11,MATCH(Notes!$B$2,Notes!$I$2:$I$11,0),6)*$E146</f>
        <v>1792032</v>
      </c>
      <c r="M146" s="21">
        <f>IF(Notes!$B$2="June",'Payment Total'!$F146,0)</f>
        <v>597345</v>
      </c>
      <c r="N146" s="21">
        <f t="shared" si="8"/>
        <v>0</v>
      </c>
      <c r="P146" s="25" t="s">
        <v>970</v>
      </c>
      <c r="Q146" s="25">
        <v>597345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8513969</v>
      </c>
      <c r="H147" s="21">
        <f>INDEX(Data[],MATCH($A147,Data[Dist],0),MATCH(H$6,Data[#Headers],0))-G147</f>
        <v>0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1699146</v>
      </c>
      <c r="L147" s="21">
        <f>INDEX(Notes!$I$2:$N$11,MATCH(Notes!$B$2,Notes!$I$2:$I$11,0),6)*$E147</f>
        <v>2548719</v>
      </c>
      <c r="M147" s="21">
        <f>IF(Notes!$B$2="June",'Payment Total'!$F147,0)</f>
        <v>849572</v>
      </c>
      <c r="N147" s="21">
        <f t="shared" si="8"/>
        <v>0</v>
      </c>
      <c r="P147" s="25" t="s">
        <v>971</v>
      </c>
      <c r="Q147" s="25">
        <v>849572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10624830</v>
      </c>
      <c r="H148" s="21">
        <f>INDEX(Data[],MATCH($A148,Data[Dist],0),MATCH(H$6,Data[#Headers],0))-G148</f>
        <v>0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2120828</v>
      </c>
      <c r="L148" s="21">
        <f>INDEX(Notes!$I$2:$N$11,MATCH(Notes!$B$2,Notes!$I$2:$I$11,0),6)*$E148</f>
        <v>3181245</v>
      </c>
      <c r="M148" s="21">
        <f>IF(Notes!$B$2="June",'Payment Total'!$F148,0)</f>
        <v>1060413</v>
      </c>
      <c r="N148" s="21">
        <f t="shared" si="8"/>
        <v>0</v>
      </c>
      <c r="P148" s="25" t="s">
        <v>972</v>
      </c>
      <c r="Q148" s="25">
        <v>1060413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27185863</v>
      </c>
      <c r="H149" s="21">
        <f>INDEX(Data[],MATCH($A149,Data[Dist],0),MATCH(H$6,Data[#Headers],0))-G149</f>
        <v>0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5426894</v>
      </c>
      <c r="L149" s="21">
        <f>INDEX(Notes!$I$2:$N$11,MATCH(Notes!$B$2,Notes!$I$2:$I$11,0),6)*$E149</f>
        <v>8140338</v>
      </c>
      <c r="M149" s="21">
        <f>IF(Notes!$B$2="June",'Payment Total'!$F149,0)</f>
        <v>2713447</v>
      </c>
      <c r="N149" s="21">
        <f t="shared" si="8"/>
        <v>0</v>
      </c>
      <c r="P149" s="25" t="s">
        <v>973</v>
      </c>
      <c r="Q149" s="25">
        <v>2713447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6293481</v>
      </c>
      <c r="H150" s="21">
        <f>INDEX(Data[],MATCH($A150,Data[Dist],0),MATCH(H$6,Data[#Headers],0))-G150</f>
        <v>0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1256218</v>
      </c>
      <c r="L150" s="21">
        <f>INDEX(Notes!$I$2:$N$11,MATCH(Notes!$B$2,Notes!$I$2:$I$11,0),6)*$E150</f>
        <v>1884327</v>
      </c>
      <c r="M150" s="21">
        <f>IF(Notes!$B$2="June",'Payment Total'!$F150,0)</f>
        <v>628108</v>
      </c>
      <c r="N150" s="21">
        <f t="shared" si="8"/>
        <v>0</v>
      </c>
      <c r="P150" s="25" t="s">
        <v>974</v>
      </c>
      <c r="Q150" s="25">
        <v>628108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95668122</v>
      </c>
      <c r="H151" s="21">
        <f>INDEX(Data[],MATCH($A151,Data[Dist],0),MATCH(H$6,Data[#Headers],0))-G151</f>
        <v>0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19090438</v>
      </c>
      <c r="L151" s="21">
        <f>INDEX(Notes!$I$2:$N$11,MATCH(Notes!$B$2,Notes!$I$2:$I$11,0),6)*$E151</f>
        <v>28635657</v>
      </c>
      <c r="M151" s="21">
        <f>IF(Notes!$B$2="June",'Payment Total'!$F151,0)</f>
        <v>9545219</v>
      </c>
      <c r="N151" s="21">
        <f t="shared" si="8"/>
        <v>0</v>
      </c>
      <c r="P151" s="25" t="s">
        <v>975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7341734</v>
      </c>
      <c r="H152" s="21">
        <f>INDEX(Data[],MATCH($A152,Data[Dist],0),MATCH(H$6,Data[#Headers],0))-G152</f>
        <v>0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1465332</v>
      </c>
      <c r="L152" s="21">
        <f>INDEX(Notes!$I$2:$N$11,MATCH(Notes!$B$2,Notes!$I$2:$I$11,0),6)*$E152</f>
        <v>2198001</v>
      </c>
      <c r="M152" s="21">
        <f>IF(Notes!$B$2="June",'Payment Total'!$F152,0)</f>
        <v>732665</v>
      </c>
      <c r="N152" s="21">
        <f>SUM(J152:M152)-G152</f>
        <v>0</v>
      </c>
      <c r="P152" s="25" t="s">
        <v>976</v>
      </c>
      <c r="Q152" s="25">
        <v>732665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4023523</v>
      </c>
      <c r="H153" s="21">
        <f>INDEX(Data[],MATCH($A153,Data[Dist],0),MATCH(H$6,Data[#Headers],0))-G153</f>
        <v>0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803190</v>
      </c>
      <c r="L153" s="21">
        <f>INDEX(Notes!$I$2:$N$11,MATCH(Notes!$B$2,Notes!$I$2:$I$11,0),6)*$E153</f>
        <v>1204782</v>
      </c>
      <c r="M153" s="21">
        <f>IF(Notes!$B$2="June",'Payment Total'!$F153,0)</f>
        <v>401595</v>
      </c>
      <c r="N153" s="21">
        <f t="shared" si="8"/>
        <v>0</v>
      </c>
      <c r="P153" s="25" t="s">
        <v>977</v>
      </c>
      <c r="Q153" s="25">
        <v>401595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4089487</v>
      </c>
      <c r="H154" s="21">
        <f>INDEX(Data[],MATCH($A154,Data[Dist],0),MATCH(H$6,Data[#Headers],0))-G154</f>
        <v>0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815878</v>
      </c>
      <c r="L154" s="21">
        <f>INDEX(Notes!$I$2:$N$11,MATCH(Notes!$B$2,Notes!$I$2:$I$11,0),6)*$E154</f>
        <v>1223817</v>
      </c>
      <c r="M154" s="21">
        <f>IF(Notes!$B$2="June",'Payment Total'!$F154,0)</f>
        <v>407940</v>
      </c>
      <c r="N154" s="21">
        <f t="shared" si="8"/>
        <v>0</v>
      </c>
      <c r="P154" s="25" t="s">
        <v>978</v>
      </c>
      <c r="Q154" s="25">
        <v>407940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3440936</v>
      </c>
      <c r="H155" s="21">
        <f>INDEX(Data[],MATCH($A155,Data[Dist],0),MATCH(H$6,Data[#Headers],0))-G155</f>
        <v>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686900</v>
      </c>
      <c r="L155" s="21">
        <f>INDEX(Notes!$I$2:$N$11,MATCH(Notes!$B$2,Notes!$I$2:$I$11,0),6)*$E155</f>
        <v>1030350</v>
      </c>
      <c r="M155" s="21">
        <f>IF(Notes!$B$2="June",'Payment Total'!$F155,0)</f>
        <v>343450</v>
      </c>
      <c r="N155" s="21">
        <f t="shared" si="8"/>
        <v>0</v>
      </c>
      <c r="P155" s="25" t="s">
        <v>979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7703639</v>
      </c>
      <c r="H156" s="21">
        <f>INDEX(Data[],MATCH($A156,Data[Dist],0),MATCH(H$6,Data[#Headers],0))-G156</f>
        <v>0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1537178</v>
      </c>
      <c r="L156" s="21">
        <f>INDEX(Notes!$I$2:$N$11,MATCH(Notes!$B$2,Notes!$I$2:$I$11,0),6)*$E156</f>
        <v>2305764</v>
      </c>
      <c r="M156" s="21">
        <f>IF(Notes!$B$2="June",'Payment Total'!$F156,0)</f>
        <v>768589</v>
      </c>
      <c r="N156" s="21">
        <f t="shared" si="8"/>
        <v>0</v>
      </c>
      <c r="P156" s="25" t="s">
        <v>980</v>
      </c>
      <c r="Q156" s="25">
        <v>768589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6811419</v>
      </c>
      <c r="H157" s="21">
        <f>INDEX(Data[],MATCH($A157,Data[Dist],0),MATCH(H$6,Data[#Headers],0))-G157</f>
        <v>0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1359660</v>
      </c>
      <c r="L157" s="21">
        <f>INDEX(Notes!$I$2:$N$11,MATCH(Notes!$B$2,Notes!$I$2:$I$11,0),6)*$E157</f>
        <v>2039490</v>
      </c>
      <c r="M157" s="21">
        <f>IF(Notes!$B$2="June",'Payment Total'!$F157,0)</f>
        <v>679829</v>
      </c>
      <c r="N157" s="21">
        <f t="shared" si="8"/>
        <v>0</v>
      </c>
      <c r="P157" s="25" t="s">
        <v>981</v>
      </c>
      <c r="Q157" s="25">
        <v>679829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49067964</v>
      </c>
      <c r="H158" s="21">
        <f>INDEX(Data[],MATCH($A158,Data[Dist],0),MATCH(H$6,Data[#Headers],0))-G158</f>
        <v>0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9793054</v>
      </c>
      <c r="L158" s="21">
        <f>INDEX(Notes!$I$2:$N$11,MATCH(Notes!$B$2,Notes!$I$2:$I$11,0),6)*$E158</f>
        <v>14689581</v>
      </c>
      <c r="M158" s="21">
        <f>IF(Notes!$B$2="June",'Payment Total'!$F158,0)</f>
        <v>4896525</v>
      </c>
      <c r="N158" s="21">
        <f t="shared" si="8"/>
        <v>0</v>
      </c>
      <c r="P158" s="25" t="s">
        <v>982</v>
      </c>
      <c r="Q158" s="25">
        <v>4896525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16795755</v>
      </c>
      <c r="H159" s="21">
        <f>INDEX(Data[],MATCH($A159,Data[Dist],0),MATCH(H$6,Data[#Headers],0))-G159</f>
        <v>0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3353672</v>
      </c>
      <c r="L159" s="21">
        <f>INDEX(Notes!$I$2:$N$11,MATCH(Notes!$B$2,Notes!$I$2:$I$11,0),6)*$E159</f>
        <v>5030508</v>
      </c>
      <c r="M159" s="21">
        <f>IF(Notes!$B$2="June",'Payment Total'!$F159,0)</f>
        <v>1676835</v>
      </c>
      <c r="N159" s="21">
        <f t="shared" si="8"/>
        <v>0</v>
      </c>
      <c r="P159" s="25" t="s">
        <v>983</v>
      </c>
      <c r="Q159" s="25">
        <v>1676835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2499596</v>
      </c>
      <c r="H160" s="21">
        <f>INDEX(Data[],MATCH($A160,Data[Dist],0),MATCH(H$6,Data[#Headers],0))-G160</f>
        <v>0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498878</v>
      </c>
      <c r="L160" s="21">
        <f>INDEX(Notes!$I$2:$N$11,MATCH(Notes!$B$2,Notes!$I$2:$I$11,0),6)*$E160</f>
        <v>748320</v>
      </c>
      <c r="M160" s="21">
        <f>IF(Notes!$B$2="June",'Payment Total'!$F160,0)</f>
        <v>249438</v>
      </c>
      <c r="N160" s="21">
        <f t="shared" si="8"/>
        <v>0</v>
      </c>
      <c r="P160" s="25" t="s">
        <v>984</v>
      </c>
      <c r="Q160" s="25">
        <v>249438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3351142</v>
      </c>
      <c r="H161" s="21">
        <f>INDEX(Data[],MATCH($A161,Data[Dist],0),MATCH(H$6,Data[#Headers],0))-G161</f>
        <v>0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668832</v>
      </c>
      <c r="L161" s="21">
        <f>INDEX(Notes!$I$2:$N$11,MATCH(Notes!$B$2,Notes!$I$2:$I$11,0),6)*$E161</f>
        <v>1003248</v>
      </c>
      <c r="M161" s="21">
        <f>IF(Notes!$B$2="June",'Payment Total'!$F161,0)</f>
        <v>334414</v>
      </c>
      <c r="N161" s="21">
        <f t="shared" si="8"/>
        <v>0</v>
      </c>
      <c r="P161" s="25" t="s">
        <v>985</v>
      </c>
      <c r="Q161" s="25">
        <v>334414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13935556</v>
      </c>
      <c r="H162" s="21">
        <f>INDEX(Data[],MATCH($A162,Data[Dist],0),MATCH(H$6,Data[#Headers],0))-G162</f>
        <v>0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2781954</v>
      </c>
      <c r="L162" s="21">
        <f>INDEX(Notes!$I$2:$N$11,MATCH(Notes!$B$2,Notes!$I$2:$I$11,0),6)*$E162</f>
        <v>4172931</v>
      </c>
      <c r="M162" s="21">
        <f>IF(Notes!$B$2="June",'Payment Total'!$F162,0)</f>
        <v>1390975</v>
      </c>
      <c r="N162" s="21">
        <f t="shared" si="8"/>
        <v>0</v>
      </c>
      <c r="P162" s="25" t="s">
        <v>986</v>
      </c>
      <c r="Q162" s="25">
        <v>1390975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3703691</v>
      </c>
      <c r="H163" s="21">
        <f>INDEX(Data[],MATCH($A163,Data[Dist],0),MATCH(H$6,Data[#Headers],0))-G163</f>
        <v>0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739054</v>
      </c>
      <c r="L163" s="21">
        <f>INDEX(Notes!$I$2:$N$11,MATCH(Notes!$B$2,Notes!$I$2:$I$11,0),6)*$E163</f>
        <v>1108581</v>
      </c>
      <c r="M163" s="21">
        <f>IF(Notes!$B$2="June",'Payment Total'!$F163,0)</f>
        <v>369528</v>
      </c>
      <c r="N163" s="21">
        <f t="shared" si="8"/>
        <v>0</v>
      </c>
      <c r="P163" s="25" t="s">
        <v>987</v>
      </c>
      <c r="Q163" s="25">
        <v>369528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216228</v>
      </c>
      <c r="F164" s="21">
        <f>INDEX(Data[],MATCH($A164,Data[Dist],0),MATCH(F$6,Data[#Headers],0))</f>
        <v>216229</v>
      </c>
      <c r="G164" s="21">
        <f>INDEX(Data[],MATCH($A164,Data[Dist],0),MATCH(G$6,Data[#Headers],0))</f>
        <v>2499809</v>
      </c>
      <c r="H164" s="21">
        <f>INDEX(Data[],MATCH($A164,Data[Dist],0),MATCH(H$6,Data[#Headers],0))-G164</f>
        <v>0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543436</v>
      </c>
      <c r="L164" s="21">
        <f>INDEX(Notes!$I$2:$N$11,MATCH(Notes!$B$2,Notes!$I$2:$I$11,0),6)*$E164</f>
        <v>648684</v>
      </c>
      <c r="M164" s="21">
        <f>IF(Notes!$B$2="June",'Payment Total'!$F164,0)</f>
        <v>216229</v>
      </c>
      <c r="N164" s="21">
        <f t="shared" si="8"/>
        <v>0</v>
      </c>
      <c r="P164" s="25" t="s">
        <v>988</v>
      </c>
      <c r="Q164" s="25">
        <v>216229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2351309</v>
      </c>
      <c r="H165" s="21">
        <f>INDEX(Data[],MATCH($A165,Data[Dist],0),MATCH(H$6,Data[#Headers],0))-G165</f>
        <v>0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469312</v>
      </c>
      <c r="L165" s="21">
        <f>INDEX(Notes!$I$2:$N$11,MATCH(Notes!$B$2,Notes!$I$2:$I$11,0),6)*$E165</f>
        <v>703968</v>
      </c>
      <c r="M165" s="21">
        <f>IF(Notes!$B$2="June",'Payment Total'!$F165,0)</f>
        <v>234657</v>
      </c>
      <c r="N165" s="21">
        <f t="shared" si="8"/>
        <v>0</v>
      </c>
      <c r="P165" s="25" t="s">
        <v>989</v>
      </c>
      <c r="Q165" s="25">
        <v>234657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4392891</v>
      </c>
      <c r="H166" s="21">
        <f>INDEX(Data[],MATCH($A166,Data[Dist],0),MATCH(H$6,Data[#Headers],0))-G166</f>
        <v>0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876738</v>
      </c>
      <c r="L166" s="21">
        <f>INDEX(Notes!$I$2:$N$11,MATCH(Notes!$B$2,Notes!$I$2:$I$11,0),6)*$E166</f>
        <v>1315107</v>
      </c>
      <c r="M166" s="21">
        <f>IF(Notes!$B$2="June",'Payment Total'!$F166,0)</f>
        <v>438370</v>
      </c>
      <c r="N166" s="21">
        <f t="shared" si="8"/>
        <v>0</v>
      </c>
      <c r="P166" s="25" t="s">
        <v>990</v>
      </c>
      <c r="Q166" s="25">
        <v>438370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331054</v>
      </c>
      <c r="F167" s="21">
        <f>INDEX(Data[],MATCH($A167,Data[Dist],0),MATCH(F$6,Data[#Headers],0))</f>
        <v>331055</v>
      </c>
      <c r="G167" s="21">
        <f>INDEX(Data[],MATCH($A167,Data[Dist],0),MATCH(G$6,Data[#Headers],0))</f>
        <v>3438015</v>
      </c>
      <c r="H167" s="21">
        <f>INDEX(Data[],MATCH($A167,Data[Dist],0),MATCH(H$6,Data[#Headers],0))-G167</f>
        <v>0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702038</v>
      </c>
      <c r="L167" s="21">
        <f>INDEX(Notes!$I$2:$N$11,MATCH(Notes!$B$2,Notes!$I$2:$I$11,0),6)*$E167</f>
        <v>993162</v>
      </c>
      <c r="M167" s="21">
        <f>IF(Notes!$B$2="June",'Payment Total'!$F167,0)</f>
        <v>331055</v>
      </c>
      <c r="N167" s="21">
        <f t="shared" si="8"/>
        <v>0</v>
      </c>
      <c r="P167" s="25" t="s">
        <v>991</v>
      </c>
      <c r="Q167" s="25">
        <v>331055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16155409</v>
      </c>
      <c r="H168" s="21">
        <f>INDEX(Data[],MATCH($A168,Data[Dist],0),MATCH(H$6,Data[#Headers],0))-G168</f>
        <v>0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3224478</v>
      </c>
      <c r="L168" s="21">
        <f>INDEX(Notes!$I$2:$N$11,MATCH(Notes!$B$2,Notes!$I$2:$I$11,0),6)*$E168</f>
        <v>4836717</v>
      </c>
      <c r="M168" s="21">
        <f>IF(Notes!$B$2="June",'Payment Total'!$F168,0)</f>
        <v>1612238</v>
      </c>
      <c r="N168" s="21">
        <f t="shared" si="8"/>
        <v>0</v>
      </c>
      <c r="P168" s="25" t="s">
        <v>992</v>
      </c>
      <c r="Q168" s="25">
        <v>1612238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3624045</v>
      </c>
      <c r="H169" s="21">
        <f>INDEX(Data[],MATCH($A169,Data[Dist],0),MATCH(H$6,Data[#Headers],0))-G169</f>
        <v>0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723424</v>
      </c>
      <c r="L169" s="21">
        <f>INDEX(Notes!$I$2:$N$11,MATCH(Notes!$B$2,Notes!$I$2:$I$11,0),6)*$E169</f>
        <v>1085133</v>
      </c>
      <c r="M169" s="21">
        <f>IF(Notes!$B$2="June",'Payment Total'!$F169,0)</f>
        <v>361712</v>
      </c>
      <c r="N169" s="21">
        <f t="shared" si="8"/>
        <v>0</v>
      </c>
      <c r="P169" s="25" t="s">
        <v>993</v>
      </c>
      <c r="Q169" s="25">
        <v>361712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15919160</v>
      </c>
      <c r="H170" s="21">
        <f>INDEX(Data[],MATCH($A170,Data[Dist],0),MATCH(H$6,Data[#Headers],0))-G170</f>
        <v>0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3175806</v>
      </c>
      <c r="L170" s="21">
        <f>INDEX(Notes!$I$2:$N$11,MATCH(Notes!$B$2,Notes!$I$2:$I$11,0),6)*$E170</f>
        <v>4763709</v>
      </c>
      <c r="M170" s="21">
        <f>IF(Notes!$B$2="June",'Payment Total'!$F170,0)</f>
        <v>1587901</v>
      </c>
      <c r="N170" s="21">
        <f t="shared" si="8"/>
        <v>0</v>
      </c>
      <c r="P170" s="25" t="s">
        <v>994</v>
      </c>
      <c r="Q170" s="25">
        <v>1587901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5163969</v>
      </c>
      <c r="H171" s="21">
        <f>INDEX(Data[],MATCH($A171,Data[Dist],0),MATCH(H$6,Data[#Headers],0))-G171</f>
        <v>0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1030686</v>
      </c>
      <c r="L171" s="21">
        <f>INDEX(Notes!$I$2:$N$11,MATCH(Notes!$B$2,Notes!$I$2:$I$11,0),6)*$E171</f>
        <v>1546029</v>
      </c>
      <c r="M171" s="21">
        <f>IF(Notes!$B$2="June",'Payment Total'!$F171,0)</f>
        <v>515342</v>
      </c>
      <c r="N171" s="21">
        <f t="shared" si="8"/>
        <v>0</v>
      </c>
      <c r="P171" s="25" t="s">
        <v>995</v>
      </c>
      <c r="Q171" s="25">
        <v>515342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56456253</v>
      </c>
      <c r="H172" s="21">
        <f>INDEX(Data[],MATCH($A172,Data[Dist],0),MATCH(H$6,Data[#Headers],0))-G172</f>
        <v>0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11268524</v>
      </c>
      <c r="L172" s="21">
        <f>INDEX(Notes!$I$2:$N$11,MATCH(Notes!$B$2,Notes!$I$2:$I$11,0),6)*$E172</f>
        <v>16902786</v>
      </c>
      <c r="M172" s="21">
        <f>IF(Notes!$B$2="June",'Payment Total'!$F172,0)</f>
        <v>5634263</v>
      </c>
      <c r="N172" s="21">
        <f t="shared" si="8"/>
        <v>0</v>
      </c>
      <c r="P172" s="25" t="s">
        <v>996</v>
      </c>
      <c r="Q172" s="25">
        <v>5634263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5653587</v>
      </c>
      <c r="H173" s="21">
        <f>INDEX(Data[],MATCH($A173,Data[Dist],0),MATCH(H$6,Data[#Headers],0))-G173</f>
        <v>0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1128670</v>
      </c>
      <c r="L173" s="21">
        <f>INDEX(Notes!$I$2:$N$11,MATCH(Notes!$B$2,Notes!$I$2:$I$11,0),6)*$E173</f>
        <v>1693005</v>
      </c>
      <c r="M173" s="21">
        <f>IF(Notes!$B$2="June",'Payment Total'!$F173,0)</f>
        <v>564336</v>
      </c>
      <c r="N173" s="21">
        <f t="shared" si="8"/>
        <v>0</v>
      </c>
      <c r="P173" s="25" t="s">
        <v>997</v>
      </c>
      <c r="Q173" s="25">
        <v>564336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4431145</v>
      </c>
      <c r="H174" s="21">
        <f>INDEX(Data[],MATCH($A174,Data[Dist],0),MATCH(H$6,Data[#Headers],0))-G174</f>
        <v>0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884462</v>
      </c>
      <c r="L174" s="21">
        <f>INDEX(Notes!$I$2:$N$11,MATCH(Notes!$B$2,Notes!$I$2:$I$11,0),6)*$E174</f>
        <v>1326693</v>
      </c>
      <c r="M174" s="21">
        <f>IF(Notes!$B$2="June",'Payment Total'!$F174,0)</f>
        <v>442230</v>
      </c>
      <c r="N174" s="21">
        <f t="shared" si="8"/>
        <v>0</v>
      </c>
      <c r="P174" s="25" t="s">
        <v>998</v>
      </c>
      <c r="Q174" s="25">
        <v>442230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207891</v>
      </c>
      <c r="F175" s="21">
        <f>INDEX(Data[],MATCH($A175,Data[Dist],0),MATCH(F$6,Data[#Headers],0))</f>
        <v>207892</v>
      </c>
      <c r="G175" s="21">
        <f>INDEX(Data[],MATCH($A175,Data[Dist],0),MATCH(G$6,Data[#Headers],0))</f>
        <v>2094809</v>
      </c>
      <c r="H175" s="21">
        <f>INDEX(Data[],MATCH($A175,Data[Dist],0),MATCH(H$6,Data[#Headers],0))-G175</f>
        <v>0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419540</v>
      </c>
      <c r="L175" s="21">
        <f>INDEX(Notes!$I$2:$N$11,MATCH(Notes!$B$2,Notes!$I$2:$I$11,0),6)*$E175</f>
        <v>623673</v>
      </c>
      <c r="M175" s="21">
        <f>IF(Notes!$B$2="June",'Payment Total'!$F175,0)</f>
        <v>207892</v>
      </c>
      <c r="N175" s="21">
        <f t="shared" si="8"/>
        <v>0</v>
      </c>
      <c r="P175" s="25" t="s">
        <v>999</v>
      </c>
      <c r="Q175" s="25">
        <v>207892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4943456</v>
      </c>
      <c r="H176" s="21">
        <f>INDEX(Data[],MATCH($A176,Data[Dist],0),MATCH(H$6,Data[#Headers],0))-G176</f>
        <v>0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986662</v>
      </c>
      <c r="L176" s="21">
        <f>INDEX(Notes!$I$2:$N$11,MATCH(Notes!$B$2,Notes!$I$2:$I$11,0),6)*$E176</f>
        <v>1479996</v>
      </c>
      <c r="M176" s="21">
        <f>IF(Notes!$B$2="June",'Payment Total'!$F176,0)</f>
        <v>493330</v>
      </c>
      <c r="N176" s="21">
        <f t="shared" si="8"/>
        <v>0</v>
      </c>
      <c r="P176" s="25" t="s">
        <v>1000</v>
      </c>
      <c r="Q176" s="25">
        <v>493330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3006837</v>
      </c>
      <c r="H177" s="21">
        <f>INDEX(Data[],MATCH($A177,Data[Dist],0),MATCH(H$6,Data[#Headers],0))-G177</f>
        <v>0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600054</v>
      </c>
      <c r="L177" s="21">
        <f>INDEX(Notes!$I$2:$N$11,MATCH(Notes!$B$2,Notes!$I$2:$I$11,0),6)*$E177</f>
        <v>900081</v>
      </c>
      <c r="M177" s="21">
        <f>IF(Notes!$B$2="June",'Payment Total'!$F177,0)</f>
        <v>300026</v>
      </c>
      <c r="N177" s="21">
        <f t="shared" si="8"/>
        <v>0</v>
      </c>
      <c r="P177" s="25" t="s">
        <v>1001</v>
      </c>
      <c r="Q177" s="25">
        <v>300026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5264486</v>
      </c>
      <c r="H178" s="21">
        <f>INDEX(Data[],MATCH($A178,Data[Dist],0),MATCH(H$6,Data[#Headers],0))-G178</f>
        <v>0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1050964</v>
      </c>
      <c r="L178" s="21">
        <f>INDEX(Notes!$I$2:$N$11,MATCH(Notes!$B$2,Notes!$I$2:$I$11,0),6)*$E178</f>
        <v>1576446</v>
      </c>
      <c r="M178" s="21">
        <f>IF(Notes!$B$2="June",'Payment Total'!$F178,0)</f>
        <v>525480</v>
      </c>
      <c r="N178" s="21">
        <f t="shared" si="8"/>
        <v>0</v>
      </c>
      <c r="P178" s="25" t="s">
        <v>1002</v>
      </c>
      <c r="Q178" s="25">
        <v>525480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3557189</v>
      </c>
      <c r="H179" s="21">
        <f>INDEX(Data[],MATCH($A179,Data[Dist],0),MATCH(H$6,Data[#Headers],0))-G179</f>
        <v>0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709810</v>
      </c>
      <c r="L179" s="21">
        <f>INDEX(Notes!$I$2:$N$11,MATCH(Notes!$B$2,Notes!$I$2:$I$11,0),6)*$E179</f>
        <v>1064715</v>
      </c>
      <c r="M179" s="21">
        <f>IF(Notes!$B$2="June",'Payment Total'!$F179,0)</f>
        <v>354904</v>
      </c>
      <c r="N179" s="21">
        <f t="shared" si="8"/>
        <v>0</v>
      </c>
      <c r="P179" s="25" t="s">
        <v>1003</v>
      </c>
      <c r="Q179" s="25">
        <v>354904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3888714</v>
      </c>
      <c r="H180" s="21">
        <f>INDEX(Data[],MATCH($A180,Data[Dist],0),MATCH(H$6,Data[#Headers],0))-G180</f>
        <v>0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775756</v>
      </c>
      <c r="L180" s="21">
        <f>INDEX(Notes!$I$2:$N$11,MATCH(Notes!$B$2,Notes!$I$2:$I$11,0),6)*$E180</f>
        <v>1163634</v>
      </c>
      <c r="M180" s="21">
        <f>IF(Notes!$B$2="June",'Payment Total'!$F180,0)</f>
        <v>387876</v>
      </c>
      <c r="N180" s="21">
        <f t="shared" si="8"/>
        <v>0</v>
      </c>
      <c r="P180" s="25" t="s">
        <v>1004</v>
      </c>
      <c r="Q180" s="25">
        <v>387876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3175754</v>
      </c>
      <c r="H181" s="21">
        <f>INDEX(Data[],MATCH($A181,Data[Dist],0),MATCH(H$6,Data[#Headers],0))-G181</f>
        <v>0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633424</v>
      </c>
      <c r="L181" s="21">
        <f>INDEX(Notes!$I$2:$N$11,MATCH(Notes!$B$2,Notes!$I$2:$I$11,0),6)*$E181</f>
        <v>950139</v>
      </c>
      <c r="M181" s="21">
        <f>IF(Notes!$B$2="June",'Payment Total'!$F181,0)</f>
        <v>316711</v>
      </c>
      <c r="N181" s="21">
        <f t="shared" si="8"/>
        <v>0</v>
      </c>
      <c r="P181" s="25" t="s">
        <v>1005</v>
      </c>
      <c r="Q181" s="25">
        <v>316711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10547129</v>
      </c>
      <c r="H182" s="21">
        <f>INDEX(Data[],MATCH($A182,Data[Dist],0),MATCH(H$6,Data[#Headers],0))-G182</f>
        <v>0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2105716</v>
      </c>
      <c r="L182" s="21">
        <f>INDEX(Notes!$I$2:$N$11,MATCH(Notes!$B$2,Notes!$I$2:$I$11,0),6)*$E182</f>
        <v>3158574</v>
      </c>
      <c r="M182" s="21">
        <f>IF(Notes!$B$2="June",'Payment Total'!$F182,0)</f>
        <v>1052859</v>
      </c>
      <c r="N182" s="21">
        <f t="shared" si="8"/>
        <v>0</v>
      </c>
      <c r="P182" s="25" t="s">
        <v>1006</v>
      </c>
      <c r="Q182" s="25">
        <v>1052859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4068784</v>
      </c>
      <c r="H183" s="21">
        <f>INDEX(Data[],MATCH($A183,Data[Dist],0),MATCH(H$6,Data[#Headers],0))-G183</f>
        <v>0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811732</v>
      </c>
      <c r="L183" s="21">
        <f>INDEX(Notes!$I$2:$N$11,MATCH(Notes!$B$2,Notes!$I$2:$I$11,0),6)*$E183</f>
        <v>1217598</v>
      </c>
      <c r="M183" s="21">
        <f>IF(Notes!$B$2="June",'Payment Total'!$F183,0)</f>
        <v>405866</v>
      </c>
      <c r="N183" s="21">
        <f t="shared" si="8"/>
        <v>0</v>
      </c>
      <c r="P183" s="25" t="s">
        <v>1007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2370179</v>
      </c>
      <c r="H184" s="21">
        <f>INDEX(Data[],MATCH($A184,Data[Dist],0),MATCH(H$6,Data[#Headers],0))-G184</f>
        <v>0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472638</v>
      </c>
      <c r="L184" s="21">
        <f>INDEX(Notes!$I$2:$N$11,MATCH(Notes!$B$2,Notes!$I$2:$I$11,0),6)*$E184</f>
        <v>708957</v>
      </c>
      <c r="M184" s="21">
        <f>IF(Notes!$B$2="June",'Payment Total'!$F184,0)</f>
        <v>236320</v>
      </c>
      <c r="N184" s="21">
        <f t="shared" si="8"/>
        <v>0</v>
      </c>
      <c r="P184" s="25" t="s">
        <v>1008</v>
      </c>
      <c r="Q184" s="25">
        <v>236320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14903786</v>
      </c>
      <c r="H185" s="21">
        <f>INDEX(Data[],MATCH($A185,Data[Dist],0),MATCH(H$6,Data[#Headers],0))-G185</f>
        <v>0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2975500</v>
      </c>
      <c r="L185" s="21">
        <f>INDEX(Notes!$I$2:$N$11,MATCH(Notes!$B$2,Notes!$I$2:$I$11,0),6)*$E185</f>
        <v>4463250</v>
      </c>
      <c r="M185" s="21">
        <f>IF(Notes!$B$2="June",'Payment Total'!$F185,0)</f>
        <v>1487748</v>
      </c>
      <c r="N185" s="21">
        <f t="shared" si="8"/>
        <v>0</v>
      </c>
      <c r="P185" s="25" t="s">
        <v>1009</v>
      </c>
      <c r="Q185" s="25">
        <v>1487748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47973687</v>
      </c>
      <c r="H186" s="21">
        <f>INDEX(Data[],MATCH($A186,Data[Dist],0),MATCH(H$6,Data[#Headers],0))-G186</f>
        <v>0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9578662</v>
      </c>
      <c r="L186" s="21">
        <f>INDEX(Notes!$I$2:$N$11,MATCH(Notes!$B$2,Notes!$I$2:$I$11,0),6)*$E186</f>
        <v>14367993</v>
      </c>
      <c r="M186" s="21">
        <f>IF(Notes!$B$2="June",'Payment Total'!$F186,0)</f>
        <v>4789332</v>
      </c>
      <c r="N186" s="21">
        <f t="shared" si="8"/>
        <v>0</v>
      </c>
      <c r="P186" s="25" t="s">
        <v>1010</v>
      </c>
      <c r="Q186" s="25">
        <v>4789332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3566326</v>
      </c>
      <c r="H187" s="21">
        <f>INDEX(Data[],MATCH($A187,Data[Dist],0),MATCH(H$6,Data[#Headers],0))-G187</f>
        <v>0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711800</v>
      </c>
      <c r="L187" s="21">
        <f>INDEX(Notes!$I$2:$N$11,MATCH(Notes!$B$2,Notes!$I$2:$I$11,0),6)*$E187</f>
        <v>1067703</v>
      </c>
      <c r="M187" s="21">
        <f>IF(Notes!$B$2="June",'Payment Total'!$F187,0)</f>
        <v>355899</v>
      </c>
      <c r="N187" s="21">
        <f t="shared" si="8"/>
        <v>0</v>
      </c>
      <c r="P187" s="25" t="s">
        <v>1011</v>
      </c>
      <c r="Q187" s="25">
        <v>355899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25633871</v>
      </c>
      <c r="H188" s="21">
        <f>INDEX(Data[],MATCH($A188,Data[Dist],0),MATCH(H$6,Data[#Headers],0))-G188</f>
        <v>0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5116710</v>
      </c>
      <c r="L188" s="21">
        <f>INDEX(Notes!$I$2:$N$11,MATCH(Notes!$B$2,Notes!$I$2:$I$11,0),6)*$E188</f>
        <v>7675062</v>
      </c>
      <c r="M188" s="21">
        <f>IF(Notes!$B$2="June",'Payment Total'!$F188,0)</f>
        <v>2558355</v>
      </c>
      <c r="N188" s="21">
        <f t="shared" si="8"/>
        <v>0</v>
      </c>
      <c r="P188" s="25" t="s">
        <v>1012</v>
      </c>
      <c r="Q188" s="25">
        <v>2558355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10183100</v>
      </c>
      <c r="H189" s="21">
        <f>INDEX(Data[],MATCH($A189,Data[Dist],0),MATCH(H$6,Data[#Headers],0))-G189</f>
        <v>0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2032096</v>
      </c>
      <c r="L189" s="21">
        <f>INDEX(Notes!$I$2:$N$11,MATCH(Notes!$B$2,Notes!$I$2:$I$11,0),6)*$E189</f>
        <v>3048144</v>
      </c>
      <c r="M189" s="21">
        <f>IF(Notes!$B$2="June",'Payment Total'!$F189,0)</f>
        <v>1016048</v>
      </c>
      <c r="N189" s="21">
        <f t="shared" si="8"/>
        <v>0</v>
      </c>
      <c r="P189" s="25" t="s">
        <v>1013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6122156</v>
      </c>
      <c r="H190" s="21">
        <f>INDEX(Data[],MATCH($A190,Data[Dist],0),MATCH(H$6,Data[#Headers],0))-G190</f>
        <v>0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1221770</v>
      </c>
      <c r="L190" s="21">
        <f>INDEX(Notes!$I$2:$N$11,MATCH(Notes!$B$2,Notes!$I$2:$I$11,0),6)*$E190</f>
        <v>1832658</v>
      </c>
      <c r="M190" s="21">
        <f>IF(Notes!$B$2="June",'Payment Total'!$F190,0)</f>
        <v>610884</v>
      </c>
      <c r="N190" s="21">
        <f t="shared" si="8"/>
        <v>0</v>
      </c>
      <c r="P190" s="25" t="s">
        <v>1014</v>
      </c>
      <c r="Q190" s="25">
        <v>610884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2523885</v>
      </c>
      <c r="H191" s="21">
        <f>INDEX(Data[],MATCH($A191,Data[Dist],0),MATCH(H$6,Data[#Headers],0))-G191</f>
        <v>0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503926</v>
      </c>
      <c r="L191" s="21">
        <f>INDEX(Notes!$I$2:$N$11,MATCH(Notes!$B$2,Notes!$I$2:$I$11,0),6)*$E191</f>
        <v>755889</v>
      </c>
      <c r="M191" s="21">
        <f>IF(Notes!$B$2="June",'Payment Total'!$F191,0)</f>
        <v>251962</v>
      </c>
      <c r="N191" s="21">
        <f t="shared" si="8"/>
        <v>0</v>
      </c>
      <c r="P191" s="25" t="s">
        <v>1015</v>
      </c>
      <c r="Q191" s="25">
        <v>251962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3312901</v>
      </c>
      <c r="H192" s="21">
        <f>INDEX(Data[],MATCH($A192,Data[Dist],0),MATCH(H$6,Data[#Headers],0))-G192</f>
        <v>0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661110</v>
      </c>
      <c r="L192" s="21">
        <f>INDEX(Notes!$I$2:$N$11,MATCH(Notes!$B$2,Notes!$I$2:$I$11,0),6)*$E192</f>
        <v>991665</v>
      </c>
      <c r="M192" s="21">
        <f>IF(Notes!$B$2="June",'Payment Total'!$F192,0)</f>
        <v>330554</v>
      </c>
      <c r="N192" s="21">
        <f t="shared" si="8"/>
        <v>0</v>
      </c>
      <c r="P192" s="25" t="s">
        <v>1016</v>
      </c>
      <c r="Q192" s="25">
        <v>330554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8293392</v>
      </c>
      <c r="H193" s="21">
        <f>INDEX(Data[],MATCH($A193,Data[Dist],0),MATCH(H$6,Data[#Headers],0))-G193</f>
        <v>0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1655092</v>
      </c>
      <c r="L193" s="21">
        <f>INDEX(Notes!$I$2:$N$11,MATCH(Notes!$B$2,Notes!$I$2:$I$11,0),6)*$E193</f>
        <v>2482638</v>
      </c>
      <c r="M193" s="21">
        <f>IF(Notes!$B$2="June",'Payment Total'!$F193,0)</f>
        <v>827546</v>
      </c>
      <c r="N193" s="21">
        <f t="shared" si="8"/>
        <v>0</v>
      </c>
      <c r="P193" s="25" t="s">
        <v>1017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5221546</v>
      </c>
      <c r="H194" s="21">
        <f>INDEX(Data[],MATCH($A194,Data[Dist],0),MATCH(H$6,Data[#Headers],0))-G194</f>
        <v>0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1042128</v>
      </c>
      <c r="L194" s="21">
        <f>INDEX(Notes!$I$2:$N$11,MATCH(Notes!$B$2,Notes!$I$2:$I$11,0),6)*$E194</f>
        <v>1563195</v>
      </c>
      <c r="M194" s="21">
        <f>IF(Notes!$B$2="June",'Payment Total'!$F194,0)</f>
        <v>521063</v>
      </c>
      <c r="N194" s="21">
        <f t="shared" si="8"/>
        <v>0</v>
      </c>
      <c r="P194" s="25" t="s">
        <v>1018</v>
      </c>
      <c r="Q194" s="25">
        <v>521063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6312497</v>
      </c>
      <c r="H195" s="21">
        <f>INDEX(Data[],MATCH($A195,Data[Dist],0),MATCH(H$6,Data[#Headers],0))-G195</f>
        <v>0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1260060</v>
      </c>
      <c r="L195" s="21">
        <f>INDEX(Notes!$I$2:$N$11,MATCH(Notes!$B$2,Notes!$I$2:$I$11,0),6)*$E195</f>
        <v>1890087</v>
      </c>
      <c r="M195" s="21">
        <f>IF(Notes!$B$2="June",'Payment Total'!$F195,0)</f>
        <v>630030</v>
      </c>
      <c r="N195" s="21">
        <f t="shared" si="8"/>
        <v>0</v>
      </c>
      <c r="P195" s="25" t="s">
        <v>1019</v>
      </c>
      <c r="Q195" s="25">
        <v>630030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2212489</v>
      </c>
      <c r="H196" s="21">
        <f>INDEX(Data[],MATCH($A196,Data[Dist],0),MATCH(H$6,Data[#Headers],0))-G196</f>
        <v>0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441100</v>
      </c>
      <c r="L196" s="21">
        <f>INDEX(Notes!$I$2:$N$11,MATCH(Notes!$B$2,Notes!$I$2:$I$11,0),6)*$E196</f>
        <v>661647</v>
      </c>
      <c r="M196" s="21">
        <f>IF(Notes!$B$2="June",'Payment Total'!$F196,0)</f>
        <v>220550</v>
      </c>
      <c r="N196" s="21">
        <f t="shared" si="8"/>
        <v>0</v>
      </c>
      <c r="P196" s="25" t="s">
        <v>1020</v>
      </c>
      <c r="Q196" s="25">
        <v>220550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7063281</v>
      </c>
      <c r="H197" s="21">
        <f>INDEX(Data[],MATCH($A197,Data[Dist],0),MATCH(H$6,Data[#Headers],0))-G197</f>
        <v>0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1409748</v>
      </c>
      <c r="L197" s="21">
        <f>INDEX(Notes!$I$2:$N$11,MATCH(Notes!$B$2,Notes!$I$2:$I$11,0),6)*$E197</f>
        <v>2114619</v>
      </c>
      <c r="M197" s="21">
        <f>IF(Notes!$B$2="June",'Payment Total'!$F197,0)</f>
        <v>704874</v>
      </c>
      <c r="N197" s="21">
        <f t="shared" si="8"/>
        <v>0</v>
      </c>
      <c r="P197" s="25" t="s">
        <v>1021</v>
      </c>
      <c r="Q197" s="25">
        <v>704874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2563192</v>
      </c>
      <c r="H198" s="21">
        <f>INDEX(Data[],MATCH($A198,Data[Dist],0),MATCH(H$6,Data[#Headers],0))-G198</f>
        <v>0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511678</v>
      </c>
      <c r="L198" s="21">
        <f>INDEX(Notes!$I$2:$N$11,MATCH(Notes!$B$2,Notes!$I$2:$I$11,0),6)*$E198</f>
        <v>767517</v>
      </c>
      <c r="M198" s="21">
        <f>IF(Notes!$B$2="June",'Payment Total'!$F198,0)</f>
        <v>255837</v>
      </c>
      <c r="N198" s="21">
        <f t="shared" si="8"/>
        <v>0</v>
      </c>
      <c r="P198" s="25" t="s">
        <v>1022</v>
      </c>
      <c r="Q198" s="25">
        <v>255837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180641</v>
      </c>
      <c r="F199" s="21">
        <f>INDEX(Data[],MATCH($A199,Data[Dist],0),MATCH(F$6,Data[#Headers],0))</f>
        <v>180640</v>
      </c>
      <c r="G199" s="21">
        <f>INDEX(Data[],MATCH($A199,Data[Dist],0),MATCH(G$6,Data[#Headers],0))</f>
        <v>1872627</v>
      </c>
      <c r="H199" s="21">
        <f>INDEX(Data[],MATCH($A199,Data[Dist],0),MATCH(H$6,Data[#Headers],0))-G199</f>
        <v>0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382248</v>
      </c>
      <c r="L199" s="21">
        <f>INDEX(Notes!$I$2:$N$11,MATCH(Notes!$B$2,Notes!$I$2:$I$11,0),6)*$E199</f>
        <v>541923</v>
      </c>
      <c r="M199" s="21">
        <f>IF(Notes!$B$2="June",'Payment Total'!$F199,0)</f>
        <v>180640</v>
      </c>
      <c r="N199" s="21">
        <f t="shared" si="8"/>
        <v>0</v>
      </c>
      <c r="P199" s="25" t="s">
        <v>1023</v>
      </c>
      <c r="Q199" s="25">
        <v>180640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1684435</v>
      </c>
      <c r="H200" s="21">
        <f>INDEX(Data[],MATCH($A200,Data[Dist],0),MATCH(H$6,Data[#Headers],0))-G200</f>
        <v>0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336290</v>
      </c>
      <c r="L200" s="21">
        <f>INDEX(Notes!$I$2:$N$11,MATCH(Notes!$B$2,Notes!$I$2:$I$11,0),6)*$E200</f>
        <v>504432</v>
      </c>
      <c r="M200" s="21">
        <f>IF(Notes!$B$2="June",'Payment Total'!$F200,0)</f>
        <v>168145</v>
      </c>
      <c r="N200" s="21">
        <f t="shared" ref="N200:N263" si="12">SUM(J200:M200)-G200</f>
        <v>0</v>
      </c>
      <c r="P200" s="25" t="s">
        <v>1024</v>
      </c>
      <c r="Q200" s="25">
        <v>168145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INDEX($A$7:$H$331,MATCH($S200,$A$7:$A$331,0),6)-Q200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1548467</v>
      </c>
      <c r="H201" s="21">
        <f>INDEX(Data[],MATCH($A201,Data[Dist],0),MATCH(H$6,Data[#Headers],0))-G201</f>
        <v>0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309110</v>
      </c>
      <c r="L201" s="21">
        <f>INDEX(Notes!$I$2:$N$11,MATCH(Notes!$B$2,Notes!$I$2:$I$11,0),6)*$E201</f>
        <v>463662</v>
      </c>
      <c r="M201" s="21">
        <f>IF(Notes!$B$2="June",'Payment Total'!$F201,0)</f>
        <v>154555</v>
      </c>
      <c r="N201" s="21">
        <f t="shared" si="12"/>
        <v>0</v>
      </c>
      <c r="P201" s="25" t="s">
        <v>1025</v>
      </c>
      <c r="Q201" s="25">
        <v>154555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4172158</v>
      </c>
      <c r="H202" s="21">
        <f>INDEX(Data[],MATCH($A202,Data[Dist],0),MATCH(H$6,Data[#Headers],0))-G202</f>
        <v>0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832634</v>
      </c>
      <c r="L202" s="21">
        <f>INDEX(Notes!$I$2:$N$11,MATCH(Notes!$B$2,Notes!$I$2:$I$11,0),6)*$E202</f>
        <v>1248951</v>
      </c>
      <c r="M202" s="21">
        <f>IF(Notes!$B$2="June",'Payment Total'!$F202,0)</f>
        <v>416317</v>
      </c>
      <c r="N202" s="21">
        <f t="shared" si="12"/>
        <v>0</v>
      </c>
      <c r="P202" s="25" t="s">
        <v>1026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1303221</v>
      </c>
      <c r="F203" s="21">
        <f>INDEX(Data[],MATCH($A203,Data[Dist],0),MATCH(F$6,Data[#Headers],0))</f>
        <v>1303221</v>
      </c>
      <c r="G203" s="21">
        <f>INDEX(Data[],MATCH($A203,Data[Dist],0),MATCH(G$6,Data[#Headers],0))</f>
        <v>13176526</v>
      </c>
      <c r="H203" s="21">
        <f>INDEX(Data[],MATCH($A203,Data[Dist],0),MATCH(H$6,Data[#Headers],0))-G203</f>
        <v>0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2645870</v>
      </c>
      <c r="L203" s="21">
        <f>INDEX(Notes!$I$2:$N$11,MATCH(Notes!$B$2,Notes!$I$2:$I$11,0),6)*$E203</f>
        <v>3909663</v>
      </c>
      <c r="M203" s="21">
        <f>IF(Notes!$B$2="June",'Payment Total'!$F203,0)</f>
        <v>1303221</v>
      </c>
      <c r="N203" s="21">
        <f t="shared" si="12"/>
        <v>0</v>
      </c>
      <c r="P203" s="25" t="s">
        <v>1027</v>
      </c>
      <c r="Q203" s="25">
        <v>1303221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8159446</v>
      </c>
      <c r="H204" s="21">
        <f>INDEX(Data[],MATCH($A204,Data[Dist],0),MATCH(H$6,Data[#Headers],0))-G204</f>
        <v>0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1628592</v>
      </c>
      <c r="L204" s="21">
        <f>INDEX(Notes!$I$2:$N$11,MATCH(Notes!$B$2,Notes!$I$2:$I$11,0),6)*$E204</f>
        <v>2442891</v>
      </c>
      <c r="M204" s="21">
        <f>IF(Notes!$B$2="June",'Payment Total'!$F204,0)</f>
        <v>814295</v>
      </c>
      <c r="N204" s="21">
        <f t="shared" si="12"/>
        <v>0</v>
      </c>
      <c r="P204" s="25" t="s">
        <v>1028</v>
      </c>
      <c r="Q204" s="25">
        <v>814295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2033353</v>
      </c>
      <c r="H205" s="21">
        <f>INDEX(Data[],MATCH($A205,Data[Dist],0),MATCH(H$6,Data[#Headers],0))-G205</f>
        <v>0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406008</v>
      </c>
      <c r="L205" s="21">
        <f>INDEX(Notes!$I$2:$N$11,MATCH(Notes!$B$2,Notes!$I$2:$I$11,0),6)*$E205</f>
        <v>609012</v>
      </c>
      <c r="M205" s="21">
        <f>IF(Notes!$B$2="June",'Payment Total'!$F205,0)</f>
        <v>203005</v>
      </c>
      <c r="N205" s="21">
        <f t="shared" si="12"/>
        <v>0</v>
      </c>
      <c r="P205" s="25" t="s">
        <v>1029</v>
      </c>
      <c r="Q205" s="25">
        <v>203005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35321064</v>
      </c>
      <c r="H206" s="21">
        <f>INDEX(Data[],MATCH($A206,Data[Dist],0),MATCH(H$6,Data[#Headers],0))-G206</f>
        <v>0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7050930</v>
      </c>
      <c r="L206" s="21">
        <f>INDEX(Notes!$I$2:$N$11,MATCH(Notes!$B$2,Notes!$I$2:$I$11,0),6)*$E206</f>
        <v>10576395</v>
      </c>
      <c r="M206" s="21">
        <f>IF(Notes!$B$2="June",'Payment Total'!$F206,0)</f>
        <v>3525463</v>
      </c>
      <c r="N206" s="21">
        <f t="shared" si="12"/>
        <v>0</v>
      </c>
      <c r="P206" s="25" t="s">
        <v>1030</v>
      </c>
      <c r="Q206" s="25">
        <v>3525463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4209294</v>
      </c>
      <c r="H207" s="21">
        <f>INDEX(Data[],MATCH($A207,Data[Dist],0),MATCH(H$6,Data[#Headers],0))-G207</f>
        <v>0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840076</v>
      </c>
      <c r="L207" s="21">
        <f>INDEX(Notes!$I$2:$N$11,MATCH(Notes!$B$2,Notes!$I$2:$I$11,0),6)*$E207</f>
        <v>1260114</v>
      </c>
      <c r="M207" s="21">
        <f>IF(Notes!$B$2="June",'Payment Total'!$F207,0)</f>
        <v>420036</v>
      </c>
      <c r="N207" s="21">
        <f t="shared" si="12"/>
        <v>0</v>
      </c>
      <c r="P207" s="25" t="s">
        <v>1031</v>
      </c>
      <c r="Q207" s="25">
        <v>420036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10211041</v>
      </c>
      <c r="H208" s="21">
        <f>INDEX(Data[],MATCH($A208,Data[Dist],0),MATCH(H$6,Data[#Headers],0))-G208</f>
        <v>0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2038046</v>
      </c>
      <c r="L208" s="21">
        <f>INDEX(Notes!$I$2:$N$11,MATCH(Notes!$B$2,Notes!$I$2:$I$11,0),6)*$E208</f>
        <v>3057069</v>
      </c>
      <c r="M208" s="21">
        <f>IF(Notes!$B$2="June",'Payment Total'!$F208,0)</f>
        <v>1019022</v>
      </c>
      <c r="N208" s="21">
        <f t="shared" si="12"/>
        <v>0</v>
      </c>
      <c r="P208" s="25" t="s">
        <v>1032</v>
      </c>
      <c r="Q208" s="25">
        <v>1019022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3010462</v>
      </c>
      <c r="H209" s="21">
        <f>INDEX(Data[],MATCH($A209,Data[Dist],0),MATCH(H$6,Data[#Headers],0))-G209</f>
        <v>0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600660</v>
      </c>
      <c r="L209" s="21">
        <f>INDEX(Notes!$I$2:$N$11,MATCH(Notes!$B$2,Notes!$I$2:$I$11,0),6)*$E209</f>
        <v>900993</v>
      </c>
      <c r="M209" s="21">
        <f>IF(Notes!$B$2="June",'Payment Total'!$F209,0)</f>
        <v>300329</v>
      </c>
      <c r="N209" s="21">
        <f t="shared" si="12"/>
        <v>0</v>
      </c>
      <c r="P209" s="25" t="s">
        <v>1033</v>
      </c>
      <c r="Q209" s="25">
        <v>300329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6404924</v>
      </c>
      <c r="H210" s="21">
        <f>INDEX(Data[],MATCH($A210,Data[Dist],0),MATCH(H$6,Data[#Headers],0))-G210</f>
        <v>0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1278070</v>
      </c>
      <c r="L210" s="21">
        <f>INDEX(Notes!$I$2:$N$11,MATCH(Notes!$B$2,Notes!$I$2:$I$11,0),6)*$E210</f>
        <v>1917105</v>
      </c>
      <c r="M210" s="21">
        <f>IF(Notes!$B$2="June",'Payment Total'!$F210,0)</f>
        <v>639033</v>
      </c>
      <c r="N210" s="21">
        <f t="shared" si="12"/>
        <v>0</v>
      </c>
      <c r="P210" s="25" t="s">
        <v>1034</v>
      </c>
      <c r="Q210" s="25">
        <v>639033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4545488</v>
      </c>
      <c r="H211" s="21">
        <f>INDEX(Data[],MATCH($A211,Data[Dist],0),MATCH(H$6,Data[#Headers],0))-G211</f>
        <v>0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907496</v>
      </c>
      <c r="L211" s="21">
        <f>INDEX(Notes!$I$2:$N$11,MATCH(Notes!$B$2,Notes!$I$2:$I$11,0),6)*$E211</f>
        <v>1361244</v>
      </c>
      <c r="M211" s="21">
        <f>IF(Notes!$B$2="June",'Payment Total'!$F211,0)</f>
        <v>453748</v>
      </c>
      <c r="N211" s="21">
        <f t="shared" si="12"/>
        <v>0</v>
      </c>
      <c r="P211" s="25" t="s">
        <v>1035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24138111</v>
      </c>
      <c r="H212" s="21">
        <f>INDEX(Data[],MATCH($A212,Data[Dist],0),MATCH(H$6,Data[#Headers],0))-G212</f>
        <v>0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4818878</v>
      </c>
      <c r="L212" s="21">
        <f>INDEX(Notes!$I$2:$N$11,MATCH(Notes!$B$2,Notes!$I$2:$I$11,0),6)*$E212</f>
        <v>7228314</v>
      </c>
      <c r="M212" s="21">
        <f>IF(Notes!$B$2="June",'Payment Total'!$F212,0)</f>
        <v>2409439</v>
      </c>
      <c r="N212" s="21">
        <f t="shared" si="12"/>
        <v>0</v>
      </c>
      <c r="P212" s="25" t="s">
        <v>1036</v>
      </c>
      <c r="Q212" s="25">
        <v>2409439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5240104</v>
      </c>
      <c r="H213" s="21">
        <f>INDEX(Data[],MATCH($A213,Data[Dist],0),MATCH(H$6,Data[#Headers],0))-G213</f>
        <v>0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1045670</v>
      </c>
      <c r="L213" s="21">
        <f>INDEX(Notes!$I$2:$N$11,MATCH(Notes!$B$2,Notes!$I$2:$I$11,0),6)*$E213</f>
        <v>1568505</v>
      </c>
      <c r="M213" s="21">
        <f>IF(Notes!$B$2="June",'Payment Total'!$F213,0)</f>
        <v>522833</v>
      </c>
      <c r="N213" s="21">
        <f t="shared" si="12"/>
        <v>0</v>
      </c>
      <c r="P213" s="25" t="s">
        <v>1037</v>
      </c>
      <c r="Q213" s="25">
        <v>522833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3775887</v>
      </c>
      <c r="H214" s="21">
        <f>INDEX(Data[],MATCH($A214,Data[Dist],0),MATCH(H$6,Data[#Headers],0))-G214</f>
        <v>0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753656</v>
      </c>
      <c r="L214" s="21">
        <f>INDEX(Notes!$I$2:$N$11,MATCH(Notes!$B$2,Notes!$I$2:$I$11,0),6)*$E214</f>
        <v>1130484</v>
      </c>
      <c r="M214" s="21">
        <f>IF(Notes!$B$2="June",'Payment Total'!$F214,0)</f>
        <v>376827</v>
      </c>
      <c r="N214" s="21">
        <f t="shared" si="12"/>
        <v>0</v>
      </c>
      <c r="P214" s="25" t="s">
        <v>1038</v>
      </c>
      <c r="Q214" s="25">
        <v>376827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8271363</v>
      </c>
      <c r="H215" s="21">
        <f>INDEX(Data[],MATCH($A215,Data[Dist],0),MATCH(H$6,Data[#Headers],0))-G215</f>
        <v>0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1650950</v>
      </c>
      <c r="L215" s="21">
        <f>INDEX(Notes!$I$2:$N$11,MATCH(Notes!$B$2,Notes!$I$2:$I$11,0),6)*$E215</f>
        <v>2476422</v>
      </c>
      <c r="M215" s="21">
        <f>IF(Notes!$B$2="June",'Payment Total'!$F215,0)</f>
        <v>825475</v>
      </c>
      <c r="N215" s="21">
        <f t="shared" si="12"/>
        <v>0</v>
      </c>
      <c r="P215" s="25" t="s">
        <v>1039</v>
      </c>
      <c r="Q215" s="25">
        <v>825475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3240069</v>
      </c>
      <c r="H216" s="21">
        <f>INDEX(Data[],MATCH($A216,Data[Dist],0),MATCH(H$6,Data[#Headers],0))-G216</f>
        <v>0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646598</v>
      </c>
      <c r="L216" s="21">
        <f>INDEX(Notes!$I$2:$N$11,MATCH(Notes!$B$2,Notes!$I$2:$I$11,0),6)*$E216</f>
        <v>969897</v>
      </c>
      <c r="M216" s="21">
        <f>IF(Notes!$B$2="June",'Payment Total'!$F216,0)</f>
        <v>323298</v>
      </c>
      <c r="N216" s="21">
        <f t="shared" si="12"/>
        <v>0</v>
      </c>
      <c r="P216" s="25" t="s">
        <v>1040</v>
      </c>
      <c r="Q216" s="25">
        <v>323298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3674642</v>
      </c>
      <c r="H217" s="21">
        <f>INDEX(Data[],MATCH($A217,Data[Dist],0),MATCH(H$6,Data[#Headers],0))-G217</f>
        <v>0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733292</v>
      </c>
      <c r="L217" s="21">
        <f>INDEX(Notes!$I$2:$N$11,MATCH(Notes!$B$2,Notes!$I$2:$I$11,0),6)*$E217</f>
        <v>1099938</v>
      </c>
      <c r="M217" s="21">
        <f>IF(Notes!$B$2="June",'Payment Total'!$F217,0)</f>
        <v>366644</v>
      </c>
      <c r="N217" s="21">
        <f t="shared" si="12"/>
        <v>0</v>
      </c>
      <c r="P217" s="25" t="s">
        <v>1041</v>
      </c>
      <c r="Q217" s="25">
        <v>366644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976774</v>
      </c>
      <c r="H218" s="21">
        <f>INDEX(Data[],MATCH($A218,Data[Dist],0),MATCH(H$6,Data[#Headers],0))-G218</f>
        <v>0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194624</v>
      </c>
      <c r="L218" s="21">
        <f>INDEX(Notes!$I$2:$N$11,MATCH(Notes!$B$2,Notes!$I$2:$I$11,0),6)*$E218</f>
        <v>291939</v>
      </c>
      <c r="M218" s="21">
        <f>IF(Notes!$B$2="June",'Payment Total'!$F218,0)</f>
        <v>97311</v>
      </c>
      <c r="N218" s="21">
        <f t="shared" si="12"/>
        <v>0</v>
      </c>
      <c r="P218" s="25" t="s">
        <v>1042</v>
      </c>
      <c r="Q218" s="25">
        <v>97311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16034968</v>
      </c>
      <c r="H219" s="21">
        <f>INDEX(Data[],MATCH($A219,Data[Dist],0),MATCH(H$6,Data[#Headers],0))-G219</f>
        <v>0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3200550</v>
      </c>
      <c r="L219" s="21">
        <f>INDEX(Notes!$I$2:$N$11,MATCH(Notes!$B$2,Notes!$I$2:$I$11,0),6)*$E219</f>
        <v>4800825</v>
      </c>
      <c r="M219" s="21">
        <f>IF(Notes!$B$2="June",'Payment Total'!$F219,0)</f>
        <v>1600273</v>
      </c>
      <c r="N219" s="21">
        <f t="shared" si="12"/>
        <v>0</v>
      </c>
      <c r="P219" s="25" t="s">
        <v>1043</v>
      </c>
      <c r="Q219" s="25">
        <v>1600273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20258602</v>
      </c>
      <c r="H220" s="21">
        <f>INDEX(Data[],MATCH($A220,Data[Dist],0),MATCH(H$6,Data[#Headers],0))-G220</f>
        <v>0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4042656</v>
      </c>
      <c r="L220" s="21">
        <f>INDEX(Notes!$I$2:$N$11,MATCH(Notes!$B$2,Notes!$I$2:$I$11,0),6)*$E220</f>
        <v>6063984</v>
      </c>
      <c r="M220" s="21">
        <f>IF(Notes!$B$2="June",'Payment Total'!$F220,0)</f>
        <v>2021326</v>
      </c>
      <c r="N220" s="21">
        <f t="shared" si="12"/>
        <v>0</v>
      </c>
      <c r="P220" s="25" t="s">
        <v>1044</v>
      </c>
      <c r="Q220" s="25">
        <v>2021326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3072270</v>
      </c>
      <c r="H221" s="21">
        <f>INDEX(Data[],MATCH($A221,Data[Dist],0),MATCH(H$6,Data[#Headers],0))-G221</f>
        <v>0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613102</v>
      </c>
      <c r="L221" s="21">
        <f>INDEX(Notes!$I$2:$N$11,MATCH(Notes!$B$2,Notes!$I$2:$I$11,0),6)*$E221</f>
        <v>919653</v>
      </c>
      <c r="M221" s="21">
        <f>IF(Notes!$B$2="June",'Payment Total'!$F221,0)</f>
        <v>306551</v>
      </c>
      <c r="N221" s="21">
        <f t="shared" si="12"/>
        <v>0</v>
      </c>
      <c r="P221" s="25" t="s">
        <v>1045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332946</v>
      </c>
      <c r="F222" s="21">
        <f>INDEX(Data[],MATCH($A222,Data[Dist],0),MATCH(F$6,Data[#Headers],0))</f>
        <v>332945</v>
      </c>
      <c r="G222" s="21">
        <f>INDEX(Data[],MATCH($A222,Data[Dist],0),MATCH(G$6,Data[#Headers],0))</f>
        <v>3427705</v>
      </c>
      <c r="H222" s="21">
        <f>INDEX(Data[],MATCH($A222,Data[Dist],0),MATCH(H$6,Data[#Headers],0))-G222</f>
        <v>0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696074</v>
      </c>
      <c r="L222" s="21">
        <f>INDEX(Notes!$I$2:$N$11,MATCH(Notes!$B$2,Notes!$I$2:$I$11,0),6)*$E222</f>
        <v>998838</v>
      </c>
      <c r="M222" s="21">
        <f>IF(Notes!$B$2="June",'Payment Total'!$F222,0)</f>
        <v>332945</v>
      </c>
      <c r="N222" s="21">
        <f t="shared" si="12"/>
        <v>0</v>
      </c>
      <c r="P222" s="25" t="s">
        <v>1046</v>
      </c>
      <c r="Q222" s="25">
        <v>332945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27272996</v>
      </c>
      <c r="H223" s="21">
        <f>INDEX(Data[],MATCH($A223,Data[Dist],0),MATCH(H$6,Data[#Headers],0))-G223</f>
        <v>0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5444294</v>
      </c>
      <c r="L223" s="21">
        <f>INDEX(Notes!$I$2:$N$11,MATCH(Notes!$B$2,Notes!$I$2:$I$11,0),6)*$E223</f>
        <v>8166444</v>
      </c>
      <c r="M223" s="21">
        <f>IF(Notes!$B$2="June",'Payment Total'!$F223,0)</f>
        <v>2722146</v>
      </c>
      <c r="N223" s="21">
        <f t="shared" si="12"/>
        <v>0</v>
      </c>
      <c r="P223" s="25" t="s">
        <v>1047</v>
      </c>
      <c r="Q223" s="25">
        <v>2722146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4739745</v>
      </c>
      <c r="H224" s="21">
        <f>INDEX(Data[],MATCH($A224,Data[Dist],0),MATCH(H$6,Data[#Headers],0))-G224</f>
        <v>0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945816</v>
      </c>
      <c r="L224" s="21">
        <f>INDEX(Notes!$I$2:$N$11,MATCH(Notes!$B$2,Notes!$I$2:$I$11,0),6)*$E224</f>
        <v>1418721</v>
      </c>
      <c r="M224" s="21">
        <f>IF(Notes!$B$2="June",'Payment Total'!$F224,0)</f>
        <v>472908</v>
      </c>
      <c r="N224" s="21">
        <f t="shared" si="12"/>
        <v>0</v>
      </c>
      <c r="P224" s="25" t="s">
        <v>1048</v>
      </c>
      <c r="Q224" s="25">
        <v>472908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5616395</v>
      </c>
      <c r="H225" s="21">
        <f>INDEX(Data[],MATCH($A225,Data[Dist],0),MATCH(H$6,Data[#Headers],0))-G225</f>
        <v>0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1120566</v>
      </c>
      <c r="L225" s="21">
        <f>INDEX(Notes!$I$2:$N$11,MATCH(Notes!$B$2,Notes!$I$2:$I$11,0),6)*$E225</f>
        <v>1680846</v>
      </c>
      <c r="M225" s="21">
        <f>IF(Notes!$B$2="June",'Payment Total'!$F225,0)</f>
        <v>560283</v>
      </c>
      <c r="N225" s="21">
        <f t="shared" si="12"/>
        <v>0</v>
      </c>
      <c r="P225" s="25" t="s">
        <v>1049</v>
      </c>
      <c r="Q225" s="25">
        <v>560283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11546788</v>
      </c>
      <c r="H226" s="21">
        <f>INDEX(Data[],MATCH($A226,Data[Dist],0),MATCH(H$6,Data[#Headers],0))-G226</f>
        <v>0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2305396</v>
      </c>
      <c r="L226" s="21">
        <f>INDEX(Notes!$I$2:$N$11,MATCH(Notes!$B$2,Notes!$I$2:$I$11,0),6)*$E226</f>
        <v>3458094</v>
      </c>
      <c r="M226" s="21">
        <f>IF(Notes!$B$2="June",'Payment Total'!$F226,0)</f>
        <v>1152698</v>
      </c>
      <c r="N226" s="21">
        <f t="shared" si="12"/>
        <v>0</v>
      </c>
      <c r="P226" s="25" t="s">
        <v>1050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3335014</v>
      </c>
      <c r="H227" s="21">
        <f>INDEX(Data[],MATCH($A227,Data[Dist],0),MATCH(H$6,Data[#Headers],0))-G227</f>
        <v>0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665230</v>
      </c>
      <c r="L227" s="21">
        <f>INDEX(Notes!$I$2:$N$11,MATCH(Notes!$B$2,Notes!$I$2:$I$11,0),6)*$E227</f>
        <v>997845</v>
      </c>
      <c r="M227" s="21">
        <f>IF(Notes!$B$2="June",'Payment Total'!$F227,0)</f>
        <v>332615</v>
      </c>
      <c r="N227" s="21">
        <f t="shared" si="12"/>
        <v>0</v>
      </c>
      <c r="P227" s="25" t="s">
        <v>1051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335204</v>
      </c>
      <c r="H228" s="21">
        <f>INDEX(Data[],MATCH($A228,Data[Dist],0),MATCH(H$6,Data[#Headers],0))-G228</f>
        <v>0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63964</v>
      </c>
      <c r="L228" s="21">
        <f>INDEX(Notes!$I$2:$N$11,MATCH(Notes!$B$2,Notes!$I$2:$I$11,0),6)*$E228</f>
        <v>95946</v>
      </c>
      <c r="M228" s="21">
        <f>IF(Notes!$B$2="June",'Payment Total'!$F228,0)</f>
        <v>31982</v>
      </c>
      <c r="N228" s="21">
        <f t="shared" si="12"/>
        <v>0</v>
      </c>
      <c r="P228" s="25" t="s">
        <v>1052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1471472</v>
      </c>
      <c r="H229" s="21">
        <f>INDEX(Data[],MATCH($A229,Data[Dist],0),MATCH(H$6,Data[#Headers],0))-G229</f>
        <v>0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293714</v>
      </c>
      <c r="L229" s="21">
        <f>INDEX(Notes!$I$2:$N$11,MATCH(Notes!$B$2,Notes!$I$2:$I$11,0),6)*$E229</f>
        <v>440571</v>
      </c>
      <c r="M229" s="21">
        <f>IF(Notes!$B$2="June",'Payment Total'!$F229,0)</f>
        <v>146855</v>
      </c>
      <c r="N229" s="21">
        <f t="shared" si="12"/>
        <v>0</v>
      </c>
      <c r="P229" s="25" t="s">
        <v>1053</v>
      </c>
      <c r="Q229" s="25">
        <v>146855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713164</v>
      </c>
      <c r="H230" s="21">
        <f>INDEX(Data[],MATCH($A230,Data[Dist],0),MATCH(H$6,Data[#Headers],0))-G230</f>
        <v>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142140</v>
      </c>
      <c r="L230" s="21">
        <f>INDEX(Notes!$I$2:$N$11,MATCH(Notes!$B$2,Notes!$I$2:$I$11,0),6)*$E230</f>
        <v>213210</v>
      </c>
      <c r="M230" s="21">
        <f>IF(Notes!$B$2="June",'Payment Total'!$F230,0)</f>
        <v>71070</v>
      </c>
      <c r="N230" s="21">
        <f t="shared" si="12"/>
        <v>0</v>
      </c>
      <c r="P230" s="25" t="s">
        <v>1054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6264636</v>
      </c>
      <c r="H231" s="21">
        <f>INDEX(Data[],MATCH($A231,Data[Dist],0),MATCH(H$6,Data[#Headers],0))-G231</f>
        <v>0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1250218</v>
      </c>
      <c r="L231" s="21">
        <f>INDEX(Notes!$I$2:$N$11,MATCH(Notes!$B$2,Notes!$I$2:$I$11,0),6)*$E231</f>
        <v>1875327</v>
      </c>
      <c r="M231" s="21">
        <f>IF(Notes!$B$2="June",'Payment Total'!$F231,0)</f>
        <v>625107</v>
      </c>
      <c r="N231" s="21">
        <f t="shared" si="12"/>
        <v>0</v>
      </c>
      <c r="P231" s="25" t="s">
        <v>1055</v>
      </c>
      <c r="Q231" s="25">
        <v>625107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17680852</v>
      </c>
      <c r="H232" s="21">
        <f>INDEX(Data[],MATCH($A232,Data[Dist],0),MATCH(H$6,Data[#Headers],0))-G232</f>
        <v>0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3529498</v>
      </c>
      <c r="L232" s="21">
        <f>INDEX(Notes!$I$2:$N$11,MATCH(Notes!$B$2,Notes!$I$2:$I$11,0),6)*$E232</f>
        <v>5294247</v>
      </c>
      <c r="M232" s="21">
        <f>IF(Notes!$B$2="June",'Payment Total'!$F232,0)</f>
        <v>1764747</v>
      </c>
      <c r="N232" s="21">
        <f t="shared" si="12"/>
        <v>0</v>
      </c>
      <c r="P232" s="25" t="s">
        <v>1056</v>
      </c>
      <c r="Q232" s="25">
        <v>1764747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46962578</v>
      </c>
      <c r="H233" s="21">
        <f>INDEX(Data[],MATCH($A233,Data[Dist],0),MATCH(H$6,Data[#Headers],0))-G233</f>
        <v>0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9377158</v>
      </c>
      <c r="L233" s="21">
        <f>INDEX(Notes!$I$2:$N$11,MATCH(Notes!$B$2,Notes!$I$2:$I$11,0),6)*$E233</f>
        <v>14065737</v>
      </c>
      <c r="M233" s="21">
        <f>IF(Notes!$B$2="June",'Payment Total'!$F233,0)</f>
        <v>4688579</v>
      </c>
      <c r="N233" s="21">
        <f t="shared" si="12"/>
        <v>0</v>
      </c>
      <c r="P233" s="25" t="s">
        <v>1057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3460685</v>
      </c>
      <c r="H234" s="21">
        <f>INDEX(Data[],MATCH($A234,Data[Dist],0),MATCH(H$6,Data[#Headers],0))-G234</f>
        <v>0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690208</v>
      </c>
      <c r="L234" s="21">
        <f>INDEX(Notes!$I$2:$N$11,MATCH(Notes!$B$2,Notes!$I$2:$I$11,0),6)*$E234</f>
        <v>1035309</v>
      </c>
      <c r="M234" s="21">
        <f>IF(Notes!$B$2="June",'Payment Total'!$F234,0)</f>
        <v>345104</v>
      </c>
      <c r="N234" s="21">
        <f t="shared" si="12"/>
        <v>0</v>
      </c>
      <c r="P234" s="25" t="s">
        <v>1058</v>
      </c>
      <c r="Q234" s="25">
        <v>345104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1129408</v>
      </c>
      <c r="H235" s="21">
        <f>INDEX(Data[],MATCH($A235,Data[Dist],0),MATCH(H$6,Data[#Headers],0))-G235</f>
        <v>0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225316</v>
      </c>
      <c r="L235" s="21">
        <f>INDEX(Notes!$I$2:$N$11,MATCH(Notes!$B$2,Notes!$I$2:$I$11,0),6)*$E235</f>
        <v>337974</v>
      </c>
      <c r="M235" s="21">
        <f>IF(Notes!$B$2="June",'Payment Total'!$F235,0)</f>
        <v>112658</v>
      </c>
      <c r="N235" s="21">
        <f t="shared" si="12"/>
        <v>0</v>
      </c>
      <c r="P235" s="25" t="s">
        <v>1059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1868672</v>
      </c>
      <c r="H236" s="21">
        <f>INDEX(Data[],MATCH($A236,Data[Dist],0),MATCH(H$6,Data[#Headers],0))-G236</f>
        <v>0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371996</v>
      </c>
      <c r="L236" s="21">
        <f>INDEX(Notes!$I$2:$N$11,MATCH(Notes!$B$2,Notes!$I$2:$I$11,0),6)*$E236</f>
        <v>557994</v>
      </c>
      <c r="M236" s="21">
        <f>IF(Notes!$B$2="June",'Payment Total'!$F236,0)</f>
        <v>185998</v>
      </c>
      <c r="N236" s="21">
        <f t="shared" si="12"/>
        <v>0</v>
      </c>
      <c r="P236" s="25" t="s">
        <v>1060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3261552</v>
      </c>
      <c r="H237" s="21">
        <f>INDEX(Data[],MATCH($A237,Data[Dist],0),MATCH(H$6,Data[#Headers],0))-G237</f>
        <v>0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650716</v>
      </c>
      <c r="L237" s="21">
        <f>INDEX(Notes!$I$2:$N$11,MATCH(Notes!$B$2,Notes!$I$2:$I$11,0),6)*$E237</f>
        <v>976074</v>
      </c>
      <c r="M237" s="21">
        <f>IF(Notes!$B$2="June",'Payment Total'!$F237,0)</f>
        <v>325358</v>
      </c>
      <c r="N237" s="21">
        <f t="shared" si="12"/>
        <v>0</v>
      </c>
      <c r="P237" s="25" t="s">
        <v>1061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14679475</v>
      </c>
      <c r="H238" s="21">
        <f>INDEX(Data[],MATCH($A238,Data[Dist],0),MATCH(H$6,Data[#Headers],0))-G238</f>
        <v>0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2929480</v>
      </c>
      <c r="L238" s="21">
        <f>INDEX(Notes!$I$2:$N$11,MATCH(Notes!$B$2,Notes!$I$2:$I$11,0),6)*$E238</f>
        <v>4394220</v>
      </c>
      <c r="M238" s="21">
        <f>IF(Notes!$B$2="June",'Payment Total'!$F238,0)</f>
        <v>1464739</v>
      </c>
      <c r="N238" s="21">
        <f t="shared" si="12"/>
        <v>0</v>
      </c>
      <c r="P238" s="25" t="s">
        <v>1062</v>
      </c>
      <c r="Q238" s="25">
        <v>1464739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17451362</v>
      </c>
      <c r="H239" s="21">
        <f>INDEX(Data[],MATCH($A239,Data[Dist],0),MATCH(H$6,Data[#Headers],0))-G239</f>
        <v>0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3484510</v>
      </c>
      <c r="L239" s="21">
        <f>INDEX(Notes!$I$2:$N$11,MATCH(Notes!$B$2,Notes!$I$2:$I$11,0),6)*$E239</f>
        <v>5226765</v>
      </c>
      <c r="M239" s="21">
        <f>IF(Notes!$B$2="June",'Payment Total'!$F239,0)</f>
        <v>1742255</v>
      </c>
      <c r="N239" s="21">
        <f t="shared" si="12"/>
        <v>0</v>
      </c>
      <c r="P239" s="25" t="s">
        <v>1063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38772265</v>
      </c>
      <c r="H240" s="21">
        <f>INDEX(Data[],MATCH($A240,Data[Dist],0),MATCH(H$6,Data[#Headers],0))-G240</f>
        <v>0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7737820</v>
      </c>
      <c r="L240" s="21">
        <f>INDEX(Notes!$I$2:$N$11,MATCH(Notes!$B$2,Notes!$I$2:$I$11,0),6)*$E240</f>
        <v>11606730</v>
      </c>
      <c r="M240" s="21">
        <f>IF(Notes!$B$2="June",'Payment Total'!$F240,0)</f>
        <v>3868911</v>
      </c>
      <c r="N240" s="21">
        <f t="shared" si="12"/>
        <v>0</v>
      </c>
      <c r="P240" s="25" t="s">
        <v>1064</v>
      </c>
      <c r="Q240" s="25">
        <v>3868911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5901515</v>
      </c>
      <c r="H241" s="21">
        <f>INDEX(Data[],MATCH($A241,Data[Dist],0),MATCH(H$6,Data[#Headers],0))-G241</f>
        <v>0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1178222</v>
      </c>
      <c r="L241" s="21">
        <f>INDEX(Notes!$I$2:$N$11,MATCH(Notes!$B$2,Notes!$I$2:$I$11,0),6)*$E241</f>
        <v>1767330</v>
      </c>
      <c r="M241" s="21">
        <f>IF(Notes!$B$2="June",'Payment Total'!$F241,0)</f>
        <v>589111</v>
      </c>
      <c r="N241" s="21">
        <f t="shared" si="12"/>
        <v>0</v>
      </c>
      <c r="P241" s="25" t="s">
        <v>1065</v>
      </c>
      <c r="Q241" s="25">
        <v>589111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231478</v>
      </c>
      <c r="F242" s="21">
        <f>INDEX(Data[],MATCH($A242,Data[Dist],0),MATCH(F$6,Data[#Headers],0))</f>
        <v>231477</v>
      </c>
      <c r="G242" s="21">
        <f>INDEX(Data[],MATCH($A242,Data[Dist],0),MATCH(G$6,Data[#Headers],0))</f>
        <v>2492311</v>
      </c>
      <c r="H242" s="21">
        <f>INDEX(Data[],MATCH($A242,Data[Dist],0),MATCH(H$6,Data[#Headers],0))-G242</f>
        <v>0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518880</v>
      </c>
      <c r="L242" s="21">
        <f>INDEX(Notes!$I$2:$N$11,MATCH(Notes!$B$2,Notes!$I$2:$I$11,0),6)*$E242</f>
        <v>694434</v>
      </c>
      <c r="M242" s="21">
        <f>IF(Notes!$B$2="June",'Payment Total'!$F242,0)</f>
        <v>231477</v>
      </c>
      <c r="N242" s="21">
        <f t="shared" si="12"/>
        <v>0</v>
      </c>
      <c r="P242" s="25" t="s">
        <v>1066</v>
      </c>
      <c r="Q242" s="25">
        <v>231477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6833136</v>
      </c>
      <c r="H243" s="21">
        <f>INDEX(Data[],MATCH($A243,Data[Dist],0),MATCH(H$6,Data[#Headers],0))-G243</f>
        <v>0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1364352</v>
      </c>
      <c r="L243" s="21">
        <f>INDEX(Notes!$I$2:$N$11,MATCH(Notes!$B$2,Notes!$I$2:$I$11,0),6)*$E243</f>
        <v>2046528</v>
      </c>
      <c r="M243" s="21">
        <f>IF(Notes!$B$2="June",'Payment Total'!$F243,0)</f>
        <v>682176</v>
      </c>
      <c r="N243" s="21">
        <f t="shared" si="12"/>
        <v>0</v>
      </c>
      <c r="P243" s="25" t="s">
        <v>1067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7481538</v>
      </c>
      <c r="H244" s="21">
        <f>INDEX(Data[],MATCH($A244,Data[Dist],0),MATCH(H$6,Data[#Headers],0))-G244</f>
        <v>0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1493306</v>
      </c>
      <c r="L244" s="21">
        <f>INDEX(Notes!$I$2:$N$11,MATCH(Notes!$B$2,Notes!$I$2:$I$11,0),6)*$E244</f>
        <v>2239959</v>
      </c>
      <c r="M244" s="21">
        <f>IF(Notes!$B$2="June",'Payment Total'!$F244,0)</f>
        <v>746653</v>
      </c>
      <c r="N244" s="21">
        <f t="shared" si="12"/>
        <v>0</v>
      </c>
      <c r="P244" s="25" t="s">
        <v>1068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7761091</v>
      </c>
      <c r="H245" s="21">
        <f>INDEX(Data[],MATCH($A245,Data[Dist],0),MATCH(H$6,Data[#Headers],0))-G245</f>
        <v>0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1549036</v>
      </c>
      <c r="L245" s="21">
        <f>INDEX(Notes!$I$2:$N$11,MATCH(Notes!$B$2,Notes!$I$2:$I$11,0),6)*$E245</f>
        <v>2323554</v>
      </c>
      <c r="M245" s="21">
        <f>IF(Notes!$B$2="June",'Payment Total'!$F245,0)</f>
        <v>774517</v>
      </c>
      <c r="N245" s="21">
        <f t="shared" si="12"/>
        <v>0</v>
      </c>
      <c r="P245" s="25" t="s">
        <v>1069</v>
      </c>
      <c r="Q245" s="25">
        <v>774517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1659197</v>
      </c>
      <c r="H246" s="21">
        <f>INDEX(Data[],MATCH($A246,Data[Dist],0),MATCH(H$6,Data[#Headers],0))-G246</f>
        <v>0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330888</v>
      </c>
      <c r="L246" s="21">
        <f>INDEX(Notes!$I$2:$N$11,MATCH(Notes!$B$2,Notes!$I$2:$I$11,0),6)*$E246</f>
        <v>496329</v>
      </c>
      <c r="M246" s="21">
        <f>IF(Notes!$B$2="June",'Payment Total'!$F246,0)</f>
        <v>165444</v>
      </c>
      <c r="N246" s="21">
        <f t="shared" si="12"/>
        <v>0</v>
      </c>
      <c r="P246" s="25" t="s">
        <v>1070</v>
      </c>
      <c r="Q246" s="25">
        <v>165444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1971185</v>
      </c>
      <c r="H247" s="21">
        <f>INDEX(Data[],MATCH($A247,Data[Dist],0),MATCH(H$6,Data[#Headers],0))-G247</f>
        <v>0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393204</v>
      </c>
      <c r="L247" s="21">
        <f>INDEX(Notes!$I$2:$N$11,MATCH(Notes!$B$2,Notes!$I$2:$I$11,0),6)*$E247</f>
        <v>589803</v>
      </c>
      <c r="M247" s="21">
        <f>IF(Notes!$B$2="June",'Payment Total'!$F247,0)</f>
        <v>196602</v>
      </c>
      <c r="N247" s="21">
        <f t="shared" si="12"/>
        <v>0</v>
      </c>
      <c r="P247" s="25" t="s">
        <v>1071</v>
      </c>
      <c r="Q247" s="25">
        <v>196602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6307112</v>
      </c>
      <c r="H248" s="21">
        <f>INDEX(Data[],MATCH($A248,Data[Dist],0),MATCH(H$6,Data[#Headers],0))-G248</f>
        <v>0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1258958</v>
      </c>
      <c r="L248" s="21">
        <f>INDEX(Notes!$I$2:$N$11,MATCH(Notes!$B$2,Notes!$I$2:$I$11,0),6)*$E248</f>
        <v>1888437</v>
      </c>
      <c r="M248" s="21">
        <f>IF(Notes!$B$2="June",'Payment Total'!$F248,0)</f>
        <v>629477</v>
      </c>
      <c r="N248" s="21">
        <f t="shared" si="12"/>
        <v>0</v>
      </c>
      <c r="P248" s="25" t="s">
        <v>1072</v>
      </c>
      <c r="Q248" s="25">
        <v>629477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6941968</v>
      </c>
      <c r="H249" s="21">
        <f>INDEX(Data[],MATCH($A249,Data[Dist],0),MATCH(H$6,Data[#Headers],0))-G249</f>
        <v>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1385440</v>
      </c>
      <c r="L249" s="21">
        <f>INDEX(Notes!$I$2:$N$11,MATCH(Notes!$B$2,Notes!$I$2:$I$11,0),6)*$E249</f>
        <v>2078160</v>
      </c>
      <c r="M249" s="21">
        <f>IF(Notes!$B$2="June",'Payment Total'!$F249,0)</f>
        <v>692720</v>
      </c>
      <c r="N249" s="21">
        <f t="shared" si="12"/>
        <v>0</v>
      </c>
      <c r="P249" s="25" t="s">
        <v>1073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3053807</v>
      </c>
      <c r="H250" s="21">
        <f>INDEX(Data[],MATCH($A250,Data[Dist],0),MATCH(H$6,Data[#Headers],0))-G250</f>
        <v>0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609500</v>
      </c>
      <c r="L250" s="21">
        <f>INDEX(Notes!$I$2:$N$11,MATCH(Notes!$B$2,Notes!$I$2:$I$11,0),6)*$E250</f>
        <v>914250</v>
      </c>
      <c r="M250" s="21">
        <f>IF(Notes!$B$2="June",'Payment Total'!$F250,0)</f>
        <v>304749</v>
      </c>
      <c r="N250" s="21">
        <f t="shared" si="12"/>
        <v>0</v>
      </c>
      <c r="P250" s="25" t="s">
        <v>1074</v>
      </c>
      <c r="Q250" s="25">
        <v>304749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1162986</v>
      </c>
      <c r="H251" s="21">
        <f>INDEX(Data[],MATCH($A251,Data[Dist],0),MATCH(H$6,Data[#Headers],0))-G251</f>
        <v>0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232066</v>
      </c>
      <c r="L251" s="21">
        <f>INDEX(Notes!$I$2:$N$11,MATCH(Notes!$B$2,Notes!$I$2:$I$11,0),6)*$E251</f>
        <v>348099</v>
      </c>
      <c r="M251" s="21">
        <f>IF(Notes!$B$2="June",'Payment Total'!$F251,0)</f>
        <v>116033</v>
      </c>
      <c r="N251" s="21">
        <f t="shared" si="12"/>
        <v>0</v>
      </c>
      <c r="P251" s="25" t="s">
        <v>1075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3306415</v>
      </c>
      <c r="H252" s="21">
        <f>INDEX(Data[],MATCH($A252,Data[Dist],0),MATCH(H$6,Data[#Headers],0))-G252</f>
        <v>0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659558</v>
      </c>
      <c r="L252" s="21">
        <f>INDEX(Notes!$I$2:$N$11,MATCH(Notes!$B$2,Notes!$I$2:$I$11,0),6)*$E252</f>
        <v>989337</v>
      </c>
      <c r="M252" s="21">
        <f>IF(Notes!$B$2="June",'Payment Total'!$F252,0)</f>
        <v>329780</v>
      </c>
      <c r="N252" s="21">
        <f t="shared" si="12"/>
        <v>0</v>
      </c>
      <c r="P252" s="25" t="s">
        <v>1076</v>
      </c>
      <c r="Q252" s="25">
        <v>329780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1697535</v>
      </c>
      <c r="H253" s="21">
        <f>INDEX(Data[],MATCH($A253,Data[Dist],0),MATCH(H$6,Data[#Headers],0))-G253</f>
        <v>0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336434</v>
      </c>
      <c r="L253" s="21">
        <f>INDEX(Notes!$I$2:$N$11,MATCH(Notes!$B$2,Notes!$I$2:$I$11,0),6)*$E253</f>
        <v>504651</v>
      </c>
      <c r="M253" s="21">
        <f>IF(Notes!$B$2="June",'Payment Total'!$F253,0)</f>
        <v>168218</v>
      </c>
      <c r="N253" s="21">
        <f t="shared" si="12"/>
        <v>0</v>
      </c>
      <c r="P253" s="25" t="s">
        <v>1077</v>
      </c>
      <c r="Q253" s="25">
        <v>168218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2265660</v>
      </c>
      <c r="H254" s="21">
        <f>INDEX(Data[],MATCH($A254,Data[Dist],0),MATCH(H$6,Data[#Headers],0))-G254</f>
        <v>0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452036</v>
      </c>
      <c r="L254" s="21">
        <f>INDEX(Notes!$I$2:$N$11,MATCH(Notes!$B$2,Notes!$I$2:$I$11,0),6)*$E254</f>
        <v>678054</v>
      </c>
      <c r="M254" s="21">
        <f>IF(Notes!$B$2="June",'Payment Total'!$F254,0)</f>
        <v>226018</v>
      </c>
      <c r="N254" s="21">
        <f t="shared" si="12"/>
        <v>0</v>
      </c>
      <c r="P254" s="25" t="s">
        <v>1078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1333509</v>
      </c>
      <c r="H255" s="21">
        <f>INDEX(Data[],MATCH($A255,Data[Dist],0),MATCH(H$6,Data[#Headers],0))-G255</f>
        <v>0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265988</v>
      </c>
      <c r="L255" s="21">
        <f>INDEX(Notes!$I$2:$N$11,MATCH(Notes!$B$2,Notes!$I$2:$I$11,0),6)*$E255</f>
        <v>398979</v>
      </c>
      <c r="M255" s="21">
        <f>IF(Notes!$B$2="June",'Payment Total'!$F255,0)</f>
        <v>132994</v>
      </c>
      <c r="N255" s="21">
        <f t="shared" si="12"/>
        <v>0</v>
      </c>
      <c r="P255" s="25" t="s">
        <v>1079</v>
      </c>
      <c r="Q255" s="25">
        <v>132994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8448926</v>
      </c>
      <c r="H256" s="21">
        <f>INDEX(Data[],MATCH($A256,Data[Dist],0),MATCH(H$6,Data[#Headers],0))-G256</f>
        <v>0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1685468</v>
      </c>
      <c r="L256" s="21">
        <f>INDEX(Notes!$I$2:$N$11,MATCH(Notes!$B$2,Notes!$I$2:$I$11,0),6)*$E256</f>
        <v>2528202</v>
      </c>
      <c r="M256" s="21">
        <f>IF(Notes!$B$2="June",'Payment Total'!$F256,0)</f>
        <v>842732</v>
      </c>
      <c r="N256" s="21">
        <f t="shared" si="12"/>
        <v>0</v>
      </c>
      <c r="P256" s="25" t="s">
        <v>1080</v>
      </c>
      <c r="Q256" s="25">
        <v>842732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1796839</v>
      </c>
      <c r="H257" s="21">
        <f>INDEX(Data[],MATCH($A257,Data[Dist],0),MATCH(H$6,Data[#Headers],0))-G257</f>
        <v>0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358668</v>
      </c>
      <c r="L257" s="21">
        <f>INDEX(Notes!$I$2:$N$11,MATCH(Notes!$B$2,Notes!$I$2:$I$11,0),6)*$E257</f>
        <v>538002</v>
      </c>
      <c r="M257" s="21">
        <f>IF(Notes!$B$2="June",'Payment Total'!$F257,0)</f>
        <v>179333</v>
      </c>
      <c r="N257" s="21">
        <f t="shared" si="12"/>
        <v>0</v>
      </c>
      <c r="P257" s="25" t="s">
        <v>1081</v>
      </c>
      <c r="Q257" s="25">
        <v>179333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4768126</v>
      </c>
      <c r="H258" s="21">
        <f>INDEX(Data[],MATCH($A258,Data[Dist],0),MATCH(H$6,Data[#Headers],0))-G258</f>
        <v>0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951372</v>
      </c>
      <c r="L258" s="21">
        <f>INDEX(Notes!$I$2:$N$11,MATCH(Notes!$B$2,Notes!$I$2:$I$11,0),6)*$E258</f>
        <v>1427058</v>
      </c>
      <c r="M258" s="21">
        <f>IF(Notes!$B$2="June",'Payment Total'!$F258,0)</f>
        <v>475684</v>
      </c>
      <c r="N258" s="21">
        <f t="shared" si="12"/>
        <v>0</v>
      </c>
      <c r="P258" s="25" t="s">
        <v>1082</v>
      </c>
      <c r="Q258" s="25">
        <v>475684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8750051</v>
      </c>
      <c r="H259" s="21">
        <f>INDEX(Data[],MATCH($A259,Data[Dist],0),MATCH(H$6,Data[#Headers],0))-G259</f>
        <v>0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1746638</v>
      </c>
      <c r="L259" s="21">
        <f>INDEX(Notes!$I$2:$N$11,MATCH(Notes!$B$2,Notes!$I$2:$I$11,0),6)*$E259</f>
        <v>2619957</v>
      </c>
      <c r="M259" s="21">
        <f>IF(Notes!$B$2="June",'Payment Total'!$F259,0)</f>
        <v>873320</v>
      </c>
      <c r="N259" s="21">
        <f t="shared" si="12"/>
        <v>0</v>
      </c>
      <c r="P259" s="25" t="s">
        <v>1083</v>
      </c>
      <c r="Q259" s="25">
        <v>873320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7733027</v>
      </c>
      <c r="H260" s="21">
        <f>INDEX(Data[],MATCH($A260,Data[Dist],0),MATCH(H$6,Data[#Headers],0))-G260</f>
        <v>0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1543430</v>
      </c>
      <c r="L260" s="21">
        <f>INDEX(Notes!$I$2:$N$11,MATCH(Notes!$B$2,Notes!$I$2:$I$11,0),6)*$E260</f>
        <v>2315145</v>
      </c>
      <c r="M260" s="21">
        <f>IF(Notes!$B$2="June",'Payment Total'!$F260,0)</f>
        <v>771716</v>
      </c>
      <c r="N260" s="21">
        <f t="shared" si="12"/>
        <v>0</v>
      </c>
      <c r="P260" s="25" t="s">
        <v>1084</v>
      </c>
      <c r="Q260" s="25">
        <v>771716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4502692</v>
      </c>
      <c r="H261" s="21">
        <f>INDEX(Data[],MATCH($A261,Data[Dist],0),MATCH(H$6,Data[#Headers],0))-G261</f>
        <v>0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898590</v>
      </c>
      <c r="L261" s="21">
        <f>INDEX(Notes!$I$2:$N$11,MATCH(Notes!$B$2,Notes!$I$2:$I$11,0),6)*$E261</f>
        <v>1347885</v>
      </c>
      <c r="M261" s="21">
        <f>IF(Notes!$B$2="June",'Payment Total'!$F261,0)</f>
        <v>449293</v>
      </c>
      <c r="N261" s="21">
        <f t="shared" si="12"/>
        <v>0</v>
      </c>
      <c r="P261" s="25" t="s">
        <v>1085</v>
      </c>
      <c r="Q261" s="25">
        <v>449293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2706761</v>
      </c>
      <c r="H262" s="21">
        <f>INDEX(Data[],MATCH($A262,Data[Dist],0),MATCH(H$6,Data[#Headers],0))-G262</f>
        <v>0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540184</v>
      </c>
      <c r="L262" s="21">
        <f>INDEX(Notes!$I$2:$N$11,MATCH(Notes!$B$2,Notes!$I$2:$I$11,0),6)*$E262</f>
        <v>810276</v>
      </c>
      <c r="M262" s="21">
        <f>IF(Notes!$B$2="June",'Payment Total'!$F262,0)</f>
        <v>270093</v>
      </c>
      <c r="N262" s="21">
        <f t="shared" si="12"/>
        <v>0</v>
      </c>
      <c r="P262" s="25" t="s">
        <v>1086</v>
      </c>
      <c r="Q262" s="25">
        <v>270093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4296676</v>
      </c>
      <c r="H263" s="21">
        <f>INDEX(Data[],MATCH($A263,Data[Dist],0),MATCH(H$6,Data[#Headers],0))-G263</f>
        <v>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857640</v>
      </c>
      <c r="L263" s="21">
        <f>INDEX(Notes!$I$2:$N$11,MATCH(Notes!$B$2,Notes!$I$2:$I$11,0),6)*$E263</f>
        <v>1286460</v>
      </c>
      <c r="M263" s="21">
        <f>IF(Notes!$B$2="June",'Payment Total'!$F263,0)</f>
        <v>428820</v>
      </c>
      <c r="N263" s="21">
        <f t="shared" si="12"/>
        <v>0</v>
      </c>
      <c r="P263" s="25" t="s">
        <v>1087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12303885</v>
      </c>
      <c r="H264" s="21">
        <f>INDEX(Data[],MATCH($A264,Data[Dist],0),MATCH(H$6,Data[#Headers],0))-G264</f>
        <v>0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2456292</v>
      </c>
      <c r="L264" s="21">
        <f>INDEX(Notes!$I$2:$N$11,MATCH(Notes!$B$2,Notes!$I$2:$I$11,0),6)*$E264</f>
        <v>3684435</v>
      </c>
      <c r="M264" s="21">
        <f>IF(Notes!$B$2="June",'Payment Total'!$F264,0)</f>
        <v>1228146</v>
      </c>
      <c r="N264" s="21">
        <f t="shared" ref="N264:N327" si="16">SUM(J264:M264)-G264</f>
        <v>0</v>
      </c>
      <c r="P264" s="25" t="s">
        <v>1088</v>
      </c>
      <c r="Q264" s="25">
        <v>1228146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INDEX($A$7:$H$331,MATCH($S264,$A$7:$A$331,0),6)-Q264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133793929</v>
      </c>
      <c r="H265" s="21">
        <f>INDEX(Data[],MATCH($A265,Data[Dist],0),MATCH(H$6,Data[#Headers],0))-G265</f>
        <v>0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26714970</v>
      </c>
      <c r="L265" s="21">
        <f>INDEX(Notes!$I$2:$N$11,MATCH(Notes!$B$2,Notes!$I$2:$I$11,0),6)*$E265</f>
        <v>40072455</v>
      </c>
      <c r="M265" s="21">
        <f>IF(Notes!$B$2="June",'Payment Total'!$F265,0)</f>
        <v>13357484</v>
      </c>
      <c r="N265" s="21">
        <f t="shared" si="16"/>
        <v>0</v>
      </c>
      <c r="P265" s="25" t="s">
        <v>1089</v>
      </c>
      <c r="Q265" s="25">
        <v>13357484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2815884</v>
      </c>
      <c r="H266" s="21">
        <f>INDEX(Data[],MATCH($A266,Data[Dist],0),MATCH(H$6,Data[#Headers],0))-G266</f>
        <v>0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561866</v>
      </c>
      <c r="L266" s="21">
        <f>INDEX(Notes!$I$2:$N$11,MATCH(Notes!$B$2,Notes!$I$2:$I$11,0),6)*$E266</f>
        <v>842802</v>
      </c>
      <c r="M266" s="21">
        <f>IF(Notes!$B$2="June",'Payment Total'!$F266,0)</f>
        <v>280932</v>
      </c>
      <c r="N266" s="21">
        <f t="shared" si="16"/>
        <v>0</v>
      </c>
      <c r="P266" s="25" t="s">
        <v>1090</v>
      </c>
      <c r="Q266" s="25">
        <v>280932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5350022</v>
      </c>
      <c r="H267" s="21">
        <f>INDEX(Data[],MATCH($A267,Data[Dist],0),MATCH(H$6,Data[#Headers],0))-G267</f>
        <v>0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1067224</v>
      </c>
      <c r="L267" s="21">
        <f>INDEX(Notes!$I$2:$N$11,MATCH(Notes!$B$2,Notes!$I$2:$I$11,0),6)*$E267</f>
        <v>1600836</v>
      </c>
      <c r="M267" s="21">
        <f>IF(Notes!$B$2="June",'Payment Total'!$F267,0)</f>
        <v>533610</v>
      </c>
      <c r="N267" s="21">
        <f t="shared" si="16"/>
        <v>0</v>
      </c>
      <c r="P267" s="25" t="s">
        <v>1091</v>
      </c>
      <c r="Q267" s="25">
        <v>533610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9765383</v>
      </c>
      <c r="H268" s="21">
        <f>INDEX(Data[],MATCH($A268,Data[Dist],0),MATCH(H$6,Data[#Headers],0))-G268</f>
        <v>0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1948746</v>
      </c>
      <c r="L268" s="21">
        <f>INDEX(Notes!$I$2:$N$11,MATCH(Notes!$B$2,Notes!$I$2:$I$11,0),6)*$E268</f>
        <v>2923116</v>
      </c>
      <c r="M268" s="21">
        <f>IF(Notes!$B$2="June",'Payment Total'!$F268,0)</f>
        <v>974373</v>
      </c>
      <c r="N268" s="21">
        <f t="shared" si="16"/>
        <v>0</v>
      </c>
      <c r="P268" s="25" t="s">
        <v>1092</v>
      </c>
      <c r="Q268" s="25">
        <v>974373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3875757</v>
      </c>
      <c r="H269" s="21">
        <f>INDEX(Data[],MATCH($A269,Data[Dist],0),MATCH(H$6,Data[#Headers],0))-G269</f>
        <v>0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773686</v>
      </c>
      <c r="L269" s="21">
        <f>INDEX(Notes!$I$2:$N$11,MATCH(Notes!$B$2,Notes!$I$2:$I$11,0),6)*$E269</f>
        <v>1160529</v>
      </c>
      <c r="M269" s="21">
        <f>IF(Notes!$B$2="June",'Payment Total'!$F269,0)</f>
        <v>386842</v>
      </c>
      <c r="N269" s="21">
        <f t="shared" si="16"/>
        <v>0</v>
      </c>
      <c r="P269" s="25" t="s">
        <v>1093</v>
      </c>
      <c r="Q269" s="25">
        <v>386842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3659290</v>
      </c>
      <c r="H270" s="21">
        <f>INDEX(Data[],MATCH($A270,Data[Dist],0),MATCH(H$6,Data[#Headers],0))-G270</f>
        <v>0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730030</v>
      </c>
      <c r="L270" s="21">
        <f>INDEX(Notes!$I$2:$N$11,MATCH(Notes!$B$2,Notes!$I$2:$I$11,0),6)*$E270</f>
        <v>1095045</v>
      </c>
      <c r="M270" s="21">
        <f>IF(Notes!$B$2="June",'Payment Total'!$F270,0)</f>
        <v>365015</v>
      </c>
      <c r="N270" s="21">
        <f t="shared" si="16"/>
        <v>0</v>
      </c>
      <c r="P270" s="25" t="s">
        <v>1094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6918125</v>
      </c>
      <c r="H271" s="21">
        <f>INDEX(Data[],MATCH($A271,Data[Dist],0),MATCH(H$6,Data[#Headers],0))-G271</f>
        <v>0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1380308</v>
      </c>
      <c r="L271" s="21">
        <f>INDEX(Notes!$I$2:$N$11,MATCH(Notes!$B$2,Notes!$I$2:$I$11,0),6)*$E271</f>
        <v>2070459</v>
      </c>
      <c r="M271" s="21">
        <f>IF(Notes!$B$2="June",'Payment Total'!$F271,0)</f>
        <v>690154</v>
      </c>
      <c r="N271" s="21">
        <f t="shared" si="16"/>
        <v>0</v>
      </c>
      <c r="P271" s="25" t="s">
        <v>1095</v>
      </c>
      <c r="Q271" s="25">
        <v>690154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1387847</v>
      </c>
      <c r="H272" s="21">
        <f>INDEX(Data[],MATCH($A272,Data[Dist],0),MATCH(H$6,Data[#Headers],0))-G272</f>
        <v>0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276978</v>
      </c>
      <c r="L272" s="21">
        <f>INDEX(Notes!$I$2:$N$11,MATCH(Notes!$B$2,Notes!$I$2:$I$11,0),6)*$E272</f>
        <v>415464</v>
      </c>
      <c r="M272" s="21">
        <f>IF(Notes!$B$2="June",'Payment Total'!$F272,0)</f>
        <v>138489</v>
      </c>
      <c r="N272" s="21">
        <f t="shared" si="16"/>
        <v>0</v>
      </c>
      <c r="P272" s="25" t="s">
        <v>1096</v>
      </c>
      <c r="Q272" s="25">
        <v>138489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1076182</v>
      </c>
      <c r="F273" s="21">
        <f>INDEX(Data[],MATCH($A273,Data[Dist],0),MATCH(F$6,Data[#Headers],0))</f>
        <v>1076183</v>
      </c>
      <c r="G273" s="21">
        <f>INDEX(Data[],MATCH($A273,Data[Dist],0),MATCH(G$6,Data[#Headers],0))</f>
        <v>11560057</v>
      </c>
      <c r="H273" s="21">
        <f>INDEX(Data[],MATCH($A273,Data[Dist],0),MATCH(H$6,Data[#Headers],0))-G273</f>
        <v>0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2411432</v>
      </c>
      <c r="L273" s="21">
        <f>INDEX(Notes!$I$2:$N$11,MATCH(Notes!$B$2,Notes!$I$2:$I$11,0),6)*$E273</f>
        <v>3228546</v>
      </c>
      <c r="M273" s="21">
        <f>IF(Notes!$B$2="June",'Payment Total'!$F273,0)</f>
        <v>1076183</v>
      </c>
      <c r="N273" s="21">
        <f t="shared" si="16"/>
        <v>0</v>
      </c>
      <c r="P273" s="25" t="s">
        <v>1097</v>
      </c>
      <c r="Q273" s="25">
        <v>1076183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4162014</v>
      </c>
      <c r="H274" s="21">
        <f>INDEX(Data[],MATCH($A274,Data[Dist],0),MATCH(H$6,Data[#Headers],0))-G274</f>
        <v>0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830802</v>
      </c>
      <c r="L274" s="21">
        <f>INDEX(Notes!$I$2:$N$11,MATCH(Notes!$B$2,Notes!$I$2:$I$11,0),6)*$E274</f>
        <v>1246203</v>
      </c>
      <c r="M274" s="21">
        <f>IF(Notes!$B$2="June",'Payment Total'!$F274,0)</f>
        <v>415401</v>
      </c>
      <c r="N274" s="21">
        <f t="shared" si="16"/>
        <v>0</v>
      </c>
      <c r="P274" s="25" t="s">
        <v>1098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56316386</v>
      </c>
      <c r="H275" s="21">
        <f>INDEX(Data[],MATCH($A275,Data[Dist],0),MATCH(H$6,Data[#Headers],0))-G275</f>
        <v>0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11241654</v>
      </c>
      <c r="L275" s="21">
        <f>INDEX(Notes!$I$2:$N$11,MATCH(Notes!$B$2,Notes!$I$2:$I$11,0),6)*$E275</f>
        <v>16862481</v>
      </c>
      <c r="M275" s="21">
        <f>IF(Notes!$B$2="June",'Payment Total'!$F275,0)</f>
        <v>5620827</v>
      </c>
      <c r="N275" s="21">
        <f t="shared" si="16"/>
        <v>0</v>
      </c>
      <c r="P275" s="25" t="s">
        <v>1099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16389840</v>
      </c>
      <c r="H276" s="21">
        <f>INDEX(Data[],MATCH($A276,Data[Dist],0),MATCH(H$6,Data[#Headers],0))-G276</f>
        <v>0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3271926</v>
      </c>
      <c r="L276" s="21">
        <f>INDEX(Notes!$I$2:$N$11,MATCH(Notes!$B$2,Notes!$I$2:$I$11,0),6)*$E276</f>
        <v>4907889</v>
      </c>
      <c r="M276" s="21">
        <f>IF(Notes!$B$2="June",'Payment Total'!$F276,0)</f>
        <v>1635961</v>
      </c>
      <c r="N276" s="21">
        <f t="shared" si="16"/>
        <v>0</v>
      </c>
      <c r="P276" s="25" t="s">
        <v>1100</v>
      </c>
      <c r="Q276" s="25">
        <v>1635961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2057269</v>
      </c>
      <c r="H277" s="21">
        <f>INDEX(Data[],MATCH($A277,Data[Dist],0),MATCH(H$6,Data[#Headers],0))-G277</f>
        <v>0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407938</v>
      </c>
      <c r="L277" s="21">
        <f>INDEX(Notes!$I$2:$N$11,MATCH(Notes!$B$2,Notes!$I$2:$I$11,0),6)*$E277</f>
        <v>611907</v>
      </c>
      <c r="M277" s="21">
        <f>IF(Notes!$B$2="June",'Payment Total'!$F277,0)</f>
        <v>203968</v>
      </c>
      <c r="N277" s="21">
        <f t="shared" si="16"/>
        <v>0</v>
      </c>
      <c r="P277" s="25" t="s">
        <v>1101</v>
      </c>
      <c r="Q277" s="25">
        <v>203968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3155009</v>
      </c>
      <c r="H278" s="21">
        <f>INDEX(Data[],MATCH($A278,Data[Dist],0),MATCH(H$6,Data[#Headers],0))-G278</f>
        <v>0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629768</v>
      </c>
      <c r="L278" s="21">
        <f>INDEX(Notes!$I$2:$N$11,MATCH(Notes!$B$2,Notes!$I$2:$I$11,0),6)*$E278</f>
        <v>944649</v>
      </c>
      <c r="M278" s="21">
        <f>IF(Notes!$B$2="June",'Payment Total'!$F278,0)</f>
        <v>314884</v>
      </c>
      <c r="N278" s="21">
        <f t="shared" si="16"/>
        <v>0</v>
      </c>
      <c r="P278" s="25" t="s">
        <v>1102</v>
      </c>
      <c r="Q278" s="25">
        <v>314884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1504831</v>
      </c>
      <c r="H279" s="21">
        <f>INDEX(Data[],MATCH($A279,Data[Dist],0),MATCH(H$6,Data[#Headers],0))-G279</f>
        <v>0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300404</v>
      </c>
      <c r="L279" s="21">
        <f>INDEX(Notes!$I$2:$N$11,MATCH(Notes!$B$2,Notes!$I$2:$I$11,0),6)*$E279</f>
        <v>450606</v>
      </c>
      <c r="M279" s="21">
        <f>IF(Notes!$B$2="June",'Payment Total'!$F279,0)</f>
        <v>150201</v>
      </c>
      <c r="N279" s="21">
        <f t="shared" si="16"/>
        <v>0</v>
      </c>
      <c r="P279" s="25" t="s">
        <v>1103</v>
      </c>
      <c r="Q279" s="25">
        <v>150201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4250336</v>
      </c>
      <c r="H280" s="21">
        <f>INDEX(Data[],MATCH($A280,Data[Dist],0),MATCH(H$6,Data[#Headers],0))-G280</f>
        <v>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848340</v>
      </c>
      <c r="L280" s="21">
        <f>INDEX(Notes!$I$2:$N$11,MATCH(Notes!$B$2,Notes!$I$2:$I$11,0),6)*$E280</f>
        <v>1272510</v>
      </c>
      <c r="M280" s="21">
        <f>IF(Notes!$B$2="June",'Payment Total'!$F280,0)</f>
        <v>424170</v>
      </c>
      <c r="N280" s="21">
        <f t="shared" si="16"/>
        <v>0</v>
      </c>
      <c r="P280" s="25" t="s">
        <v>1104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24014915</v>
      </c>
      <c r="H281" s="21">
        <f>INDEX(Data[],MATCH($A281,Data[Dist],0),MATCH(H$6,Data[#Headers],0))-G281</f>
        <v>0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4795228</v>
      </c>
      <c r="L281" s="21">
        <f>INDEX(Notes!$I$2:$N$11,MATCH(Notes!$B$2,Notes!$I$2:$I$11,0),6)*$E281</f>
        <v>7192842</v>
      </c>
      <c r="M281" s="21">
        <f>IF(Notes!$B$2="June",'Payment Total'!$F281,0)</f>
        <v>2397613</v>
      </c>
      <c r="N281" s="21">
        <f t="shared" si="16"/>
        <v>0</v>
      </c>
      <c r="P281" s="25" t="s">
        <v>1105</v>
      </c>
      <c r="Q281" s="25">
        <v>2397613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1113649</v>
      </c>
      <c r="H282" s="21">
        <f>INDEX(Data[],MATCH($A282,Data[Dist],0),MATCH(H$6,Data[#Headers],0))-G282</f>
        <v>0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222292</v>
      </c>
      <c r="L282" s="21">
        <f>INDEX(Notes!$I$2:$N$11,MATCH(Notes!$B$2,Notes!$I$2:$I$11,0),6)*$E282</f>
        <v>333435</v>
      </c>
      <c r="M282" s="21">
        <f>IF(Notes!$B$2="June",'Payment Total'!$F282,0)</f>
        <v>111146</v>
      </c>
      <c r="N282" s="21">
        <f t="shared" si="16"/>
        <v>0</v>
      </c>
      <c r="P282" s="25" t="s">
        <v>1106</v>
      </c>
      <c r="Q282" s="25">
        <v>111146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5624313</v>
      </c>
      <c r="H283" s="21">
        <f>INDEX(Data[],MATCH($A283,Data[Dist],0),MATCH(H$6,Data[#Headers],0))-G283</f>
        <v>0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1122036</v>
      </c>
      <c r="L283" s="21">
        <f>INDEX(Notes!$I$2:$N$11,MATCH(Notes!$B$2,Notes!$I$2:$I$11,0),6)*$E283</f>
        <v>1683054</v>
      </c>
      <c r="M283" s="21">
        <f>IF(Notes!$B$2="June",'Payment Total'!$F283,0)</f>
        <v>561019</v>
      </c>
      <c r="N283" s="21">
        <f t="shared" si="16"/>
        <v>0</v>
      </c>
      <c r="P283" s="25" t="s">
        <v>1107</v>
      </c>
      <c r="Q283" s="25">
        <v>561019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5675218</v>
      </c>
      <c r="H284" s="21">
        <f>INDEX(Data[],MATCH($A284,Data[Dist],0),MATCH(H$6,Data[#Headers],0))-G284</f>
        <v>0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1132708</v>
      </c>
      <c r="L284" s="21">
        <f>INDEX(Notes!$I$2:$N$11,MATCH(Notes!$B$2,Notes!$I$2:$I$11,0),6)*$E284</f>
        <v>1699065</v>
      </c>
      <c r="M284" s="21">
        <f>IF(Notes!$B$2="June",'Payment Total'!$F284,0)</f>
        <v>566353</v>
      </c>
      <c r="N284" s="21">
        <f t="shared" si="16"/>
        <v>0</v>
      </c>
      <c r="P284" s="25" t="s">
        <v>1108</v>
      </c>
      <c r="Q284" s="25">
        <v>566353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5967553</v>
      </c>
      <c r="H285" s="21">
        <f>INDEX(Data[],MATCH($A285,Data[Dist],0),MATCH(H$6,Data[#Headers],0))-G285</f>
        <v>0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1191080</v>
      </c>
      <c r="L285" s="21">
        <f>INDEX(Notes!$I$2:$N$11,MATCH(Notes!$B$2,Notes!$I$2:$I$11,0),6)*$E285</f>
        <v>1786617</v>
      </c>
      <c r="M285" s="21">
        <f>IF(Notes!$B$2="June",'Payment Total'!$F285,0)</f>
        <v>595540</v>
      </c>
      <c r="N285" s="21">
        <f t="shared" si="16"/>
        <v>0</v>
      </c>
      <c r="P285" s="25" t="s">
        <v>1109</v>
      </c>
      <c r="Q285" s="25">
        <v>595540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353778</v>
      </c>
      <c r="F286" s="21">
        <f>INDEX(Data[],MATCH($A286,Data[Dist],0),MATCH(F$6,Data[#Headers],0))</f>
        <v>353779</v>
      </c>
      <c r="G286" s="21">
        <f>INDEX(Data[],MATCH($A286,Data[Dist],0),MATCH(G$6,Data[#Headers],0))</f>
        <v>3594257</v>
      </c>
      <c r="H286" s="21">
        <f>INDEX(Data[],MATCH($A286,Data[Dist],0),MATCH(H$6,Data[#Headers],0))-G286</f>
        <v>0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723512</v>
      </c>
      <c r="L286" s="21">
        <f>INDEX(Notes!$I$2:$N$11,MATCH(Notes!$B$2,Notes!$I$2:$I$11,0),6)*$E286</f>
        <v>1061334</v>
      </c>
      <c r="M286" s="21">
        <f>IF(Notes!$B$2="June",'Payment Total'!$F286,0)</f>
        <v>353779</v>
      </c>
      <c r="N286" s="21">
        <f t="shared" si="16"/>
        <v>0</v>
      </c>
      <c r="P286" s="25" t="s">
        <v>1110</v>
      </c>
      <c r="Q286" s="25">
        <v>353779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4918723</v>
      </c>
      <c r="H287" s="21">
        <f>INDEX(Data[],MATCH($A287,Data[Dist],0),MATCH(H$6,Data[#Headers],0))-G287</f>
        <v>0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981776</v>
      </c>
      <c r="L287" s="21">
        <f>INDEX(Notes!$I$2:$N$11,MATCH(Notes!$B$2,Notes!$I$2:$I$11,0),6)*$E287</f>
        <v>1472664</v>
      </c>
      <c r="M287" s="21">
        <f>IF(Notes!$B$2="June",'Payment Total'!$F287,0)</f>
        <v>490887</v>
      </c>
      <c r="N287" s="21">
        <f t="shared" si="16"/>
        <v>0</v>
      </c>
      <c r="P287" s="25" t="s">
        <v>1111</v>
      </c>
      <c r="Q287" s="25">
        <v>490887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1895678</v>
      </c>
      <c r="H288" s="21">
        <f>INDEX(Data[],MATCH($A288,Data[Dist],0),MATCH(H$6,Data[#Headers],0))-G288</f>
        <v>0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378364</v>
      </c>
      <c r="L288" s="21">
        <f>INDEX(Notes!$I$2:$N$11,MATCH(Notes!$B$2,Notes!$I$2:$I$11,0),6)*$E288</f>
        <v>567549</v>
      </c>
      <c r="M288" s="21">
        <f>IF(Notes!$B$2="June",'Payment Total'!$F288,0)</f>
        <v>189181</v>
      </c>
      <c r="N288" s="21">
        <f t="shared" si="16"/>
        <v>0</v>
      </c>
      <c r="P288" s="25" t="s">
        <v>1112</v>
      </c>
      <c r="Q288" s="25">
        <v>189181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3150028</v>
      </c>
      <c r="H289" s="21">
        <f>INDEX(Data[],MATCH($A289,Data[Dist],0),MATCH(H$6,Data[#Headers],0))-G289</f>
        <v>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628860</v>
      </c>
      <c r="L289" s="21">
        <f>INDEX(Notes!$I$2:$N$11,MATCH(Notes!$B$2,Notes!$I$2:$I$11,0),6)*$E289</f>
        <v>943290</v>
      </c>
      <c r="M289" s="21">
        <f>IF(Notes!$B$2="June",'Payment Total'!$F289,0)</f>
        <v>314430</v>
      </c>
      <c r="N289" s="21">
        <f t="shared" si="16"/>
        <v>0</v>
      </c>
      <c r="P289" s="25" t="s">
        <v>1113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2477472</v>
      </c>
      <c r="H290" s="21">
        <f>INDEX(Data[],MATCH($A290,Data[Dist],0),MATCH(H$6,Data[#Headers],0))-G290</f>
        <v>0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494424</v>
      </c>
      <c r="L290" s="21">
        <f>INDEX(Notes!$I$2:$N$11,MATCH(Notes!$B$2,Notes!$I$2:$I$11,0),6)*$E290</f>
        <v>741636</v>
      </c>
      <c r="M290" s="21">
        <f>IF(Notes!$B$2="June",'Payment Total'!$F290,0)</f>
        <v>247212</v>
      </c>
      <c r="N290" s="21">
        <f t="shared" si="16"/>
        <v>0</v>
      </c>
      <c r="P290" s="25" t="s">
        <v>1114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2706469</v>
      </c>
      <c r="H291" s="21">
        <f>INDEX(Data[],MATCH($A291,Data[Dist],0),MATCH(H$6,Data[#Headers],0))-G291</f>
        <v>0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540350</v>
      </c>
      <c r="L291" s="21">
        <f>INDEX(Notes!$I$2:$N$11,MATCH(Notes!$B$2,Notes!$I$2:$I$11,0),6)*$E291</f>
        <v>810525</v>
      </c>
      <c r="M291" s="21">
        <f>IF(Notes!$B$2="June",'Payment Total'!$F291,0)</f>
        <v>270174</v>
      </c>
      <c r="N291" s="21">
        <f t="shared" si="16"/>
        <v>0</v>
      </c>
      <c r="P291" s="25" t="s">
        <v>1115</v>
      </c>
      <c r="Q291" s="25">
        <v>270174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780170</v>
      </c>
      <c r="H292" s="21">
        <f>INDEX(Data[],MATCH($A292,Data[Dist],0),MATCH(H$6,Data[#Headers],0))-G292</f>
        <v>0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155566</v>
      </c>
      <c r="L292" s="21">
        <f>INDEX(Notes!$I$2:$N$11,MATCH(Notes!$B$2,Notes!$I$2:$I$11,0),6)*$E292</f>
        <v>233349</v>
      </c>
      <c r="M292" s="21">
        <f>IF(Notes!$B$2="June",'Payment Total'!$F292,0)</f>
        <v>77783</v>
      </c>
      <c r="N292" s="21">
        <f t="shared" si="16"/>
        <v>0</v>
      </c>
      <c r="P292" s="25" t="s">
        <v>1116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5313506</v>
      </c>
      <c r="H293" s="21">
        <f>INDEX(Data[],MATCH($A293,Data[Dist],0),MATCH(H$6,Data[#Headers],0))-G293</f>
        <v>0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1060496</v>
      </c>
      <c r="L293" s="21">
        <f>INDEX(Notes!$I$2:$N$11,MATCH(Notes!$B$2,Notes!$I$2:$I$11,0),6)*$E293</f>
        <v>1590744</v>
      </c>
      <c r="M293" s="21">
        <f>IF(Notes!$B$2="June",'Payment Total'!$F293,0)</f>
        <v>530246</v>
      </c>
      <c r="N293" s="21">
        <f t="shared" si="16"/>
        <v>0</v>
      </c>
      <c r="P293" s="25" t="s">
        <v>1117</v>
      </c>
      <c r="Q293" s="25">
        <v>530246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1626672</v>
      </c>
      <c r="H294" s="21">
        <f>INDEX(Data[],MATCH($A294,Data[Dist],0),MATCH(H$6,Data[#Headers],0))-G294</f>
        <v>0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324242</v>
      </c>
      <c r="L294" s="21">
        <f>INDEX(Notes!$I$2:$N$11,MATCH(Notes!$B$2,Notes!$I$2:$I$11,0),6)*$E294</f>
        <v>486366</v>
      </c>
      <c r="M294" s="21">
        <f>IF(Notes!$B$2="June",'Payment Total'!$F294,0)</f>
        <v>162120</v>
      </c>
      <c r="N294" s="21">
        <f t="shared" si="16"/>
        <v>0</v>
      </c>
      <c r="P294" s="25" t="s">
        <v>1118</v>
      </c>
      <c r="Q294" s="25">
        <v>162120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24840181</v>
      </c>
      <c r="H295" s="21">
        <f>INDEX(Data[],MATCH($A295,Data[Dist],0),MATCH(H$6,Data[#Headers],0))-G295</f>
        <v>0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4957700</v>
      </c>
      <c r="L295" s="21">
        <f>INDEX(Notes!$I$2:$N$11,MATCH(Notes!$B$2,Notes!$I$2:$I$11,0),6)*$E295</f>
        <v>7436550</v>
      </c>
      <c r="M295" s="21">
        <f>IF(Notes!$B$2="June",'Payment Total'!$F295,0)</f>
        <v>2478851</v>
      </c>
      <c r="N295" s="21">
        <f t="shared" si="16"/>
        <v>0</v>
      </c>
      <c r="P295" s="25" t="s">
        <v>1119</v>
      </c>
      <c r="Q295" s="25">
        <v>2478851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6500591</v>
      </c>
      <c r="H296" s="21">
        <f>INDEX(Data[],MATCH($A296,Data[Dist],0),MATCH(H$6,Data[#Headers],0))-G296</f>
        <v>0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1297236</v>
      </c>
      <c r="L296" s="21">
        <f>INDEX(Notes!$I$2:$N$11,MATCH(Notes!$B$2,Notes!$I$2:$I$11,0),6)*$E296</f>
        <v>1945854</v>
      </c>
      <c r="M296" s="21">
        <f>IF(Notes!$B$2="June",'Payment Total'!$F296,0)</f>
        <v>648617</v>
      </c>
      <c r="N296" s="21">
        <f t="shared" si="16"/>
        <v>0</v>
      </c>
      <c r="P296" s="25" t="s">
        <v>1120</v>
      </c>
      <c r="Q296" s="25">
        <v>648617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6733468</v>
      </c>
      <c r="H297" s="21">
        <f>INDEX(Data[],MATCH($A297,Data[Dist],0),MATCH(H$6,Data[#Headers],0))-G297</f>
        <v>0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1343882</v>
      </c>
      <c r="L297" s="21">
        <f>INDEX(Notes!$I$2:$N$11,MATCH(Notes!$B$2,Notes!$I$2:$I$11,0),6)*$E297</f>
        <v>2015826</v>
      </c>
      <c r="M297" s="21">
        <f>IF(Notes!$B$2="June",'Payment Total'!$F297,0)</f>
        <v>671940</v>
      </c>
      <c r="N297" s="21">
        <f t="shared" si="16"/>
        <v>0</v>
      </c>
      <c r="P297" s="25" t="s">
        <v>1121</v>
      </c>
      <c r="Q297" s="25">
        <v>671940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1990657</v>
      </c>
      <c r="H298" s="21">
        <f>INDEX(Data[],MATCH($A298,Data[Dist],0),MATCH(H$6,Data[#Headers],0))-G298</f>
        <v>0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397284</v>
      </c>
      <c r="L298" s="21">
        <f>INDEX(Notes!$I$2:$N$11,MATCH(Notes!$B$2,Notes!$I$2:$I$11,0),6)*$E298</f>
        <v>595926</v>
      </c>
      <c r="M298" s="21">
        <f>IF(Notes!$B$2="June",'Payment Total'!$F298,0)</f>
        <v>198643</v>
      </c>
      <c r="N298" s="21">
        <f t="shared" si="16"/>
        <v>0</v>
      </c>
      <c r="P298" s="25" t="s">
        <v>1122</v>
      </c>
      <c r="Q298" s="25">
        <v>198643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11992629</v>
      </c>
      <c r="H299" s="21">
        <f>INDEX(Data[],MATCH($A299,Data[Dist],0),MATCH(H$6,Data[#Headers],0))-G299</f>
        <v>0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2393684</v>
      </c>
      <c r="L299" s="21">
        <f>INDEX(Notes!$I$2:$N$11,MATCH(Notes!$B$2,Notes!$I$2:$I$11,0),6)*$E299</f>
        <v>3590523</v>
      </c>
      <c r="M299" s="21">
        <f>IF(Notes!$B$2="June",'Payment Total'!$F299,0)</f>
        <v>1196842</v>
      </c>
      <c r="N299" s="21">
        <f t="shared" si="16"/>
        <v>0</v>
      </c>
      <c r="P299" s="25" t="s">
        <v>1123</v>
      </c>
      <c r="Q299" s="25">
        <v>1196842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3931486</v>
      </c>
      <c r="H300" s="21">
        <f>INDEX(Data[],MATCH($A300,Data[Dist],0),MATCH(H$6,Data[#Headers],0))-G300</f>
        <v>0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784916</v>
      </c>
      <c r="L300" s="21">
        <f>INDEX(Notes!$I$2:$N$11,MATCH(Notes!$B$2,Notes!$I$2:$I$11,0),6)*$E300</f>
        <v>1177377</v>
      </c>
      <c r="M300" s="21">
        <f>IF(Notes!$B$2="June",'Payment Total'!$F300,0)</f>
        <v>392457</v>
      </c>
      <c r="N300" s="21">
        <f t="shared" si="16"/>
        <v>0</v>
      </c>
      <c r="P300" s="25" t="s">
        <v>1124</v>
      </c>
      <c r="Q300" s="25">
        <v>392457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490619</v>
      </c>
      <c r="F301" s="21">
        <f>INDEX(Data[],MATCH($A301,Data[Dist],0),MATCH(F$6,Data[#Headers],0))</f>
        <v>490618</v>
      </c>
      <c r="G301" s="21">
        <f>INDEX(Data[],MATCH($A301,Data[Dist],0),MATCH(G$6,Data[#Headers],0))</f>
        <v>5174205</v>
      </c>
      <c r="H301" s="21">
        <f>INDEX(Data[],MATCH($A301,Data[Dist],0),MATCH(H$6,Data[#Headers],0))-G301</f>
        <v>0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1066350</v>
      </c>
      <c r="L301" s="21">
        <f>INDEX(Notes!$I$2:$N$11,MATCH(Notes!$B$2,Notes!$I$2:$I$11,0),6)*$E301</f>
        <v>1471857</v>
      </c>
      <c r="M301" s="21">
        <f>IF(Notes!$B$2="June",'Payment Total'!$F301,0)</f>
        <v>490618</v>
      </c>
      <c r="N301" s="21">
        <f t="shared" si="16"/>
        <v>0</v>
      </c>
      <c r="P301" s="25" t="s">
        <v>1125</v>
      </c>
      <c r="Q301" s="25">
        <v>490618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3749164</v>
      </c>
      <c r="H302" s="21">
        <f>INDEX(Data[],MATCH($A302,Data[Dist],0),MATCH(H$6,Data[#Headers],0))-G302</f>
        <v>0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748310</v>
      </c>
      <c r="L302" s="21">
        <f>INDEX(Notes!$I$2:$N$11,MATCH(Notes!$B$2,Notes!$I$2:$I$11,0),6)*$E302</f>
        <v>1122468</v>
      </c>
      <c r="M302" s="21">
        <f>IF(Notes!$B$2="June",'Payment Total'!$F302,0)</f>
        <v>374154</v>
      </c>
      <c r="N302" s="21">
        <f t="shared" si="16"/>
        <v>0</v>
      </c>
      <c r="P302" s="25" t="s">
        <v>1126</v>
      </c>
      <c r="Q302" s="25">
        <v>374154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4929279</v>
      </c>
      <c r="H303" s="21">
        <f>INDEX(Data[],MATCH($A303,Data[Dist],0),MATCH(H$6,Data[#Headers],0))-G303</f>
        <v>0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983934</v>
      </c>
      <c r="L303" s="21">
        <f>INDEX(Notes!$I$2:$N$11,MATCH(Notes!$B$2,Notes!$I$2:$I$11,0),6)*$E303</f>
        <v>1475901</v>
      </c>
      <c r="M303" s="21">
        <f>IF(Notes!$B$2="June",'Payment Total'!$F303,0)</f>
        <v>491968</v>
      </c>
      <c r="N303" s="21">
        <f>SUM(J303:M303)-G303</f>
        <v>0</v>
      </c>
      <c r="P303" s="25" t="s">
        <v>1127</v>
      </c>
      <c r="Q303" s="25">
        <v>491968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13556892</v>
      </c>
      <c r="H304" s="21">
        <f>INDEX(Data[],MATCH($A304,Data[Dist],0),MATCH(H$6,Data[#Headers],0))-G304</f>
        <v>0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2706428</v>
      </c>
      <c r="L304" s="21">
        <f>INDEX(Notes!$I$2:$N$11,MATCH(Notes!$B$2,Notes!$I$2:$I$11,0),6)*$E304</f>
        <v>4059642</v>
      </c>
      <c r="M304" s="21">
        <f>IF(Notes!$B$2="June",'Payment Total'!$F304,0)</f>
        <v>1353214</v>
      </c>
      <c r="N304" s="21">
        <f t="shared" si="16"/>
        <v>0</v>
      </c>
      <c r="P304" s="25" t="s">
        <v>1128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98278831</v>
      </c>
      <c r="H305" s="21">
        <f>INDEX(Data[],MATCH($A305,Data[Dist],0),MATCH(H$6,Data[#Headers],0))-G305</f>
        <v>0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19623534</v>
      </c>
      <c r="L305" s="21">
        <f>INDEX(Notes!$I$2:$N$11,MATCH(Notes!$B$2,Notes!$I$2:$I$11,0),6)*$E305</f>
        <v>29435301</v>
      </c>
      <c r="M305" s="21">
        <f>IF(Notes!$B$2="June",'Payment Total'!$F305,0)</f>
        <v>9811768</v>
      </c>
      <c r="N305" s="21">
        <f t="shared" si="16"/>
        <v>0</v>
      </c>
      <c r="P305" s="25" t="s">
        <v>1129</v>
      </c>
      <c r="Q305" s="25">
        <v>9811768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92295540</v>
      </c>
      <c r="H306" s="21">
        <f>INDEX(Data[],MATCH($A306,Data[Dist],0),MATCH(H$6,Data[#Headers],0))-G306</f>
        <v>0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18418038</v>
      </c>
      <c r="L306" s="21">
        <f>INDEX(Notes!$I$2:$N$11,MATCH(Notes!$B$2,Notes!$I$2:$I$11,0),6)*$E306</f>
        <v>27627060</v>
      </c>
      <c r="M306" s="21">
        <f>IF(Notes!$B$2="June",'Payment Total'!$F306,0)</f>
        <v>9209018</v>
      </c>
      <c r="N306" s="21">
        <f t="shared" si="16"/>
        <v>0</v>
      </c>
      <c r="P306" s="25" t="s">
        <v>1130</v>
      </c>
      <c r="Q306" s="25">
        <v>9209018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16453783</v>
      </c>
      <c r="H307" s="21">
        <f>INDEX(Data[],MATCH($A307,Data[Dist],0),MATCH(H$6,Data[#Headers],0))-G307</f>
        <v>0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3284198</v>
      </c>
      <c r="L307" s="21">
        <f>INDEX(Notes!$I$2:$N$11,MATCH(Notes!$B$2,Notes!$I$2:$I$11,0),6)*$E307</f>
        <v>4926297</v>
      </c>
      <c r="M307" s="21">
        <f>IF(Notes!$B$2="June",'Payment Total'!$F307,0)</f>
        <v>1642100</v>
      </c>
      <c r="N307" s="21">
        <f t="shared" si="16"/>
        <v>0</v>
      </c>
      <c r="P307" s="25" t="s">
        <v>1131</v>
      </c>
      <c r="Q307" s="25">
        <v>1642100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4173685</v>
      </c>
      <c r="H308" s="21">
        <f>INDEX(Data[],MATCH($A308,Data[Dist],0),MATCH(H$6,Data[#Headers],0))-G308</f>
        <v>0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833024</v>
      </c>
      <c r="L308" s="21">
        <f>INDEX(Notes!$I$2:$N$11,MATCH(Notes!$B$2,Notes!$I$2:$I$11,0),6)*$E308</f>
        <v>1249533</v>
      </c>
      <c r="M308" s="21">
        <f>IF(Notes!$B$2="June",'Payment Total'!$F308,0)</f>
        <v>416512</v>
      </c>
      <c r="N308" s="21">
        <f t="shared" si="16"/>
        <v>0</v>
      </c>
      <c r="P308" s="25" t="s">
        <v>1132</v>
      </c>
      <c r="Q308" s="25">
        <v>416512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12620712</v>
      </c>
      <c r="H309" s="21">
        <f>INDEX(Data[],MATCH($A309,Data[Dist],0),MATCH(H$6,Data[#Headers],0))-G309</f>
        <v>0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2518866</v>
      </c>
      <c r="L309" s="21">
        <f>INDEX(Notes!$I$2:$N$11,MATCH(Notes!$B$2,Notes!$I$2:$I$11,0),6)*$E309</f>
        <v>3778302</v>
      </c>
      <c r="M309" s="21">
        <f>IF(Notes!$B$2="June",'Payment Total'!$F309,0)</f>
        <v>1259432</v>
      </c>
      <c r="N309" s="21">
        <f t="shared" si="16"/>
        <v>0</v>
      </c>
      <c r="P309" s="25" t="s">
        <v>1133</v>
      </c>
      <c r="Q309" s="25">
        <v>1259432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208275</v>
      </c>
      <c r="F310" s="21">
        <f>INDEX(Data[],MATCH($A310,Data[Dist],0),MATCH(F$6,Data[#Headers],0))</f>
        <v>208274</v>
      </c>
      <c r="G310" s="21">
        <f>INDEX(Data[],MATCH($A310,Data[Dist],0),MATCH(G$6,Data[#Headers],0))</f>
        <v>2121535</v>
      </c>
      <c r="H310" s="21">
        <f>INDEX(Data[],MATCH($A310,Data[Dist],0),MATCH(H$6,Data[#Headers],0))-G310</f>
        <v>0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427776</v>
      </c>
      <c r="L310" s="21">
        <f>INDEX(Notes!$I$2:$N$11,MATCH(Notes!$B$2,Notes!$I$2:$I$11,0),6)*$E310</f>
        <v>624825</v>
      </c>
      <c r="M310" s="21">
        <f>IF(Notes!$B$2="June",'Payment Total'!$F310,0)</f>
        <v>208274</v>
      </c>
      <c r="N310" s="21">
        <f t="shared" si="16"/>
        <v>0</v>
      </c>
      <c r="P310" s="25" t="s">
        <v>1134</v>
      </c>
      <c r="Q310" s="25">
        <v>208274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5039773</v>
      </c>
      <c r="H311" s="21">
        <f>INDEX(Data[],MATCH($A311,Data[Dist],0),MATCH(H$6,Data[#Headers],0))-G311</f>
        <v>0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1005614</v>
      </c>
      <c r="L311" s="21">
        <f>INDEX(Notes!$I$2:$N$11,MATCH(Notes!$B$2,Notes!$I$2:$I$11,0),6)*$E311</f>
        <v>1508421</v>
      </c>
      <c r="M311" s="21">
        <f>IF(Notes!$B$2="June",'Payment Total'!$F311,0)</f>
        <v>502806</v>
      </c>
      <c r="N311" s="21">
        <f t="shared" si="16"/>
        <v>0</v>
      </c>
      <c r="P311" s="25" t="s">
        <v>1135</v>
      </c>
      <c r="Q311" s="25">
        <v>502806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2772222</v>
      </c>
      <c r="H312" s="21">
        <f>INDEX(Data[],MATCH($A312,Data[Dist],0),MATCH(H$6,Data[#Headers],0))-G312</f>
        <v>0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553292</v>
      </c>
      <c r="L312" s="21">
        <f>INDEX(Notes!$I$2:$N$11,MATCH(Notes!$B$2,Notes!$I$2:$I$11,0),6)*$E312</f>
        <v>829938</v>
      </c>
      <c r="M312" s="21">
        <f>IF(Notes!$B$2="June",'Payment Total'!$F312,0)</f>
        <v>276644</v>
      </c>
      <c r="N312" s="21">
        <f t="shared" si="16"/>
        <v>0</v>
      </c>
      <c r="P312" s="25" t="s">
        <v>1136</v>
      </c>
      <c r="Q312" s="25">
        <v>276644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1871174</v>
      </c>
      <c r="H313" s="21">
        <f>INDEX(Data[],MATCH($A313,Data[Dist],0),MATCH(H$6,Data[#Headers],0))-G313</f>
        <v>0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373472</v>
      </c>
      <c r="L313" s="21">
        <f>INDEX(Notes!$I$2:$N$11,MATCH(Notes!$B$2,Notes!$I$2:$I$11,0),6)*$E313</f>
        <v>560208</v>
      </c>
      <c r="M313" s="21">
        <f>IF(Notes!$B$2="June",'Payment Total'!$F313,0)</f>
        <v>186734</v>
      </c>
      <c r="N313" s="21">
        <f>SUM(J313:M313)-G313</f>
        <v>0</v>
      </c>
      <c r="P313" s="25" t="s">
        <v>1137</v>
      </c>
      <c r="Q313" s="25">
        <v>186734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8940801</v>
      </c>
      <c r="H314" s="21">
        <f>INDEX(Data[],MATCH($A314,Data[Dist],0),MATCH(H$6,Data[#Headers],0))-G314</f>
        <v>0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1784174</v>
      </c>
      <c r="L314" s="21">
        <f>INDEX(Notes!$I$2:$N$11,MATCH(Notes!$B$2,Notes!$I$2:$I$11,0),6)*$E314</f>
        <v>2676261</v>
      </c>
      <c r="M314" s="21">
        <f>IF(Notes!$B$2="June",'Payment Total'!$F314,0)</f>
        <v>892086</v>
      </c>
      <c r="N314" s="21">
        <f t="shared" si="16"/>
        <v>0</v>
      </c>
      <c r="P314" s="25" t="s">
        <v>1138</v>
      </c>
      <c r="Q314" s="25">
        <v>892086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52389988</v>
      </c>
      <c r="H315" s="21">
        <f>INDEX(Data[],MATCH($A315,Data[Dist],0),MATCH(H$6,Data[#Headers],0))-G315</f>
        <v>0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10452126</v>
      </c>
      <c r="L315" s="21">
        <f>INDEX(Notes!$I$2:$N$11,MATCH(Notes!$B$2,Notes!$I$2:$I$11,0),6)*$E315</f>
        <v>15678189</v>
      </c>
      <c r="M315" s="21">
        <f>IF(Notes!$B$2="June",'Payment Total'!$F315,0)</f>
        <v>5226061</v>
      </c>
      <c r="N315" s="21">
        <f t="shared" si="16"/>
        <v>0</v>
      </c>
      <c r="P315" s="25" t="s">
        <v>1139</v>
      </c>
      <c r="Q315" s="25">
        <v>5226061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21578017</v>
      </c>
      <c r="H316" s="21">
        <f>INDEX(Data[],MATCH($A316,Data[Dist],0),MATCH(H$6,Data[#Headers],0))-G316</f>
        <v>0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4306024</v>
      </c>
      <c r="L316" s="21">
        <f>INDEX(Notes!$I$2:$N$11,MATCH(Notes!$B$2,Notes!$I$2:$I$11,0),6)*$E316</f>
        <v>6459033</v>
      </c>
      <c r="M316" s="21">
        <f>IF(Notes!$B$2="June",'Payment Total'!$F316,0)</f>
        <v>2153012</v>
      </c>
      <c r="N316" s="21">
        <f t="shared" si="16"/>
        <v>0</v>
      </c>
      <c r="P316" s="25" t="s">
        <v>1140</v>
      </c>
      <c r="Q316" s="25">
        <v>2153012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2048981</v>
      </c>
      <c r="H317" s="21">
        <f>INDEX(Data[],MATCH($A317,Data[Dist],0),MATCH(H$6,Data[#Headers],0))-G317</f>
        <v>0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408744</v>
      </c>
      <c r="L317" s="21">
        <f>INDEX(Notes!$I$2:$N$11,MATCH(Notes!$B$2,Notes!$I$2:$I$11,0),6)*$E317</f>
        <v>613113</v>
      </c>
      <c r="M317" s="21">
        <f>IF(Notes!$B$2="June",'Payment Total'!$F317,0)</f>
        <v>204372</v>
      </c>
      <c r="N317" s="21">
        <f>SUM(J317:M317)-G317</f>
        <v>0</v>
      </c>
      <c r="P317" s="25" t="s">
        <v>1141</v>
      </c>
      <c r="Q317" s="25">
        <v>204372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10735310</v>
      </c>
      <c r="H318" s="21">
        <f>INDEX(Data[],MATCH($A318,Data[Dist],0),MATCH(H$6,Data[#Headers],0))-G318</f>
        <v>0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2143306</v>
      </c>
      <c r="L318" s="21">
        <f>INDEX(Notes!$I$2:$N$11,MATCH(Notes!$B$2,Notes!$I$2:$I$11,0),6)*$E318</f>
        <v>3214959</v>
      </c>
      <c r="M318" s="21">
        <f>IF(Notes!$B$2="June",'Payment Total'!$F318,0)</f>
        <v>1071653</v>
      </c>
      <c r="N318" s="21">
        <f t="shared" si="16"/>
        <v>0</v>
      </c>
      <c r="P318" s="25" t="s">
        <v>1142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5845414</v>
      </c>
      <c r="H319" s="21">
        <f>INDEX(Data[],MATCH($A319,Data[Dist],0),MATCH(H$6,Data[#Headers],0))-G319</f>
        <v>0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1166232</v>
      </c>
      <c r="L319" s="21">
        <f>INDEX(Notes!$I$2:$N$11,MATCH(Notes!$B$2,Notes!$I$2:$I$11,0),6)*$E319</f>
        <v>1749348</v>
      </c>
      <c r="M319" s="21">
        <f>IF(Notes!$B$2="June",'Payment Total'!$F319,0)</f>
        <v>583114</v>
      </c>
      <c r="N319" s="21">
        <f t="shared" si="16"/>
        <v>0</v>
      </c>
      <c r="P319" s="25" t="s">
        <v>1143</v>
      </c>
      <c r="Q319" s="25">
        <v>583114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5155967</v>
      </c>
      <c r="H320" s="21">
        <f>INDEX(Data[],MATCH($A320,Data[Dist],0),MATCH(H$6,Data[#Headers],0))-G320</f>
        <v>0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1028918</v>
      </c>
      <c r="L320" s="21">
        <f>INDEX(Notes!$I$2:$N$11,MATCH(Notes!$B$2,Notes!$I$2:$I$11,0),6)*$E320</f>
        <v>1543377</v>
      </c>
      <c r="M320" s="21">
        <f>IF(Notes!$B$2="June",'Payment Total'!$F320,0)</f>
        <v>514460</v>
      </c>
      <c r="N320" s="21">
        <f t="shared" si="16"/>
        <v>0</v>
      </c>
      <c r="P320" s="25" t="s">
        <v>1144</v>
      </c>
      <c r="Q320" s="25">
        <v>514460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398205</v>
      </c>
      <c r="F321" s="21">
        <f>INDEX(Data[],MATCH($A321,Data[Dist],0),MATCH(F$6,Data[#Headers],0))</f>
        <v>398205</v>
      </c>
      <c r="G321" s="21">
        <f>INDEX(Data[],MATCH($A321,Data[Dist],0),MATCH(G$6,Data[#Headers],0))</f>
        <v>4007560</v>
      </c>
      <c r="H321" s="21">
        <f>INDEX(Data[],MATCH($A321,Data[Dist],0),MATCH(H$6,Data[#Headers],0))-G321</f>
        <v>0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802016</v>
      </c>
      <c r="L321" s="21">
        <f>INDEX(Notes!$I$2:$N$11,MATCH(Notes!$B$2,Notes!$I$2:$I$11,0),6)*$E321</f>
        <v>1194615</v>
      </c>
      <c r="M321" s="21">
        <f>IF(Notes!$B$2="June",'Payment Total'!$F321,0)</f>
        <v>398205</v>
      </c>
      <c r="N321" s="21">
        <f t="shared" si="16"/>
        <v>0</v>
      </c>
      <c r="P321" s="25" t="s">
        <v>1145</v>
      </c>
      <c r="Q321" s="25">
        <v>398205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6272796</v>
      </c>
      <c r="H322" s="21">
        <f>INDEX(Data[],MATCH($A322,Data[Dist],0),MATCH(H$6,Data[#Headers],0))-G322</f>
        <v>0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1252284</v>
      </c>
      <c r="L322" s="21">
        <f>INDEX(Notes!$I$2:$N$11,MATCH(Notes!$B$2,Notes!$I$2:$I$11,0),6)*$E322</f>
        <v>1878426</v>
      </c>
      <c r="M322" s="21">
        <f>IF(Notes!$B$2="June",'Payment Total'!$F322,0)</f>
        <v>626142</v>
      </c>
      <c r="N322" s="21">
        <f t="shared" si="16"/>
        <v>0</v>
      </c>
      <c r="P322" s="25" t="s">
        <v>1146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3027419</v>
      </c>
      <c r="H323" s="21">
        <f>INDEX(Data[],MATCH($A323,Data[Dist],0),MATCH(H$6,Data[#Headers],0))-G323</f>
        <v>0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603884</v>
      </c>
      <c r="L323" s="21">
        <f>INDEX(Notes!$I$2:$N$11,MATCH(Notes!$B$2,Notes!$I$2:$I$11,0),6)*$E323</f>
        <v>905826</v>
      </c>
      <c r="M323" s="21">
        <f>IF(Notes!$B$2="June",'Payment Total'!$F323,0)</f>
        <v>301941</v>
      </c>
      <c r="N323" s="21">
        <f t="shared" si="16"/>
        <v>0</v>
      </c>
      <c r="P323" s="25" t="s">
        <v>1147</v>
      </c>
      <c r="Q323" s="25">
        <v>301941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1239802</v>
      </c>
      <c r="H324" s="21">
        <f>INDEX(Data[],MATCH($A324,Data[Dist],0),MATCH(H$6,Data[#Headers],0))-G324</f>
        <v>0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247382</v>
      </c>
      <c r="L324" s="21">
        <f>INDEX(Notes!$I$2:$N$11,MATCH(Notes!$B$2,Notes!$I$2:$I$11,0),6)*$E324</f>
        <v>371073</v>
      </c>
      <c r="M324" s="21">
        <f>IF(Notes!$B$2="June",'Payment Total'!$F324,0)</f>
        <v>123691</v>
      </c>
      <c r="N324" s="21">
        <f t="shared" si="16"/>
        <v>0</v>
      </c>
      <c r="P324" s="25" t="s">
        <v>1148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8222991</v>
      </c>
      <c r="H325" s="21">
        <f>INDEX(Data[],MATCH($A325,Data[Dist],0),MATCH(H$6,Data[#Headers],0))-G325</f>
        <v>0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1641142</v>
      </c>
      <c r="L325" s="21">
        <f>INDEX(Notes!$I$2:$N$11,MATCH(Notes!$B$2,Notes!$I$2:$I$11,0),6)*$E325</f>
        <v>2461710</v>
      </c>
      <c r="M325" s="21">
        <f>IF(Notes!$B$2="June",'Payment Total'!$F325,0)</f>
        <v>820571</v>
      </c>
      <c r="N325" s="21">
        <f t="shared" si="16"/>
        <v>0</v>
      </c>
      <c r="P325" s="25" t="s">
        <v>1149</v>
      </c>
      <c r="Q325" s="25">
        <v>820571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6701982</v>
      </c>
      <c r="H326" s="21">
        <f>INDEX(Data[],MATCH($A326,Data[Dist],0),MATCH(H$6,Data[#Headers],0))-G326</f>
        <v>0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1337840</v>
      </c>
      <c r="L326" s="21">
        <f>INDEX(Notes!$I$2:$N$11,MATCH(Notes!$B$2,Notes!$I$2:$I$11,0),6)*$E326</f>
        <v>2006760</v>
      </c>
      <c r="M326" s="21">
        <f>IF(Notes!$B$2="June",'Payment Total'!$F326,0)</f>
        <v>668918</v>
      </c>
      <c r="N326" s="21">
        <f t="shared" si="16"/>
        <v>0</v>
      </c>
      <c r="P326" s="25" t="s">
        <v>1150</v>
      </c>
      <c r="Q326" s="25">
        <v>668918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253048</v>
      </c>
      <c r="F327" s="21">
        <f>INDEX(Data[],MATCH($A327,Data[Dist],0),MATCH(F$6,Data[#Headers],0))</f>
        <v>253046</v>
      </c>
      <c r="G327" s="21">
        <f>INDEX(Data[],MATCH($A327,Data[Dist],0),MATCH(G$6,Data[#Headers],0))</f>
        <v>2540114</v>
      </c>
      <c r="H327" s="21">
        <f>INDEX(Data[],MATCH($A327,Data[Dist],0),MATCH(H$6,Data[#Headers],0))-G327</f>
        <v>0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507724</v>
      </c>
      <c r="L327" s="21">
        <f>INDEX(Notes!$I$2:$N$11,MATCH(Notes!$B$2,Notes!$I$2:$I$11,0),6)*$E327</f>
        <v>759144</v>
      </c>
      <c r="M327" s="21">
        <f>IF(Notes!$B$2="June",'Payment Total'!$F327,0)</f>
        <v>253046</v>
      </c>
      <c r="N327" s="21">
        <f t="shared" si="16"/>
        <v>0</v>
      </c>
      <c r="P327" s="25" t="s">
        <v>1151</v>
      </c>
      <c r="Q327" s="25">
        <v>253046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12309851</v>
      </c>
      <c r="H328" s="21">
        <f>INDEX(Data[],MATCH($A328,Data[Dist],0),MATCH(H$6,Data[#Headers],0))-G328</f>
        <v>0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2456962</v>
      </c>
      <c r="L328" s="21">
        <f>INDEX(Notes!$I$2:$N$11,MATCH(Notes!$B$2,Notes!$I$2:$I$11,0),6)*$E328</f>
        <v>3685440</v>
      </c>
      <c r="M328" s="21">
        <f>IF(Notes!$B$2="June",'Payment Total'!$F328,0)</f>
        <v>1228481</v>
      </c>
      <c r="N328" s="21">
        <f t="shared" ref="N328:N331" si="20">SUM(J328:M328)-G328</f>
        <v>0</v>
      </c>
      <c r="P328" s="25" t="s">
        <v>1152</v>
      </c>
      <c r="Q328" s="25">
        <v>1228481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INDEX($A$7:$H$331,MATCH($S328,$A$7:$A$331,0),6)-Q328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3834021</v>
      </c>
      <c r="H329" s="21">
        <f>INDEX(Data[],MATCH($A329,Data[Dist],0),MATCH(H$6,Data[#Headers],0))-G329</f>
        <v>0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765282</v>
      </c>
      <c r="L329" s="21">
        <f>INDEX(Notes!$I$2:$N$11,MATCH(Notes!$B$2,Notes!$I$2:$I$11,0),6)*$E329</f>
        <v>1147923</v>
      </c>
      <c r="M329" s="21">
        <f>IF(Notes!$B$2="June",'Payment Total'!$F329,0)</f>
        <v>382640</v>
      </c>
      <c r="N329" s="21">
        <f t="shared" si="20"/>
        <v>0</v>
      </c>
      <c r="P329" s="25" t="s">
        <v>1153</v>
      </c>
      <c r="Q329" s="25">
        <v>382640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3861101</v>
      </c>
      <c r="H330" s="21">
        <f>INDEX(Data[],MATCH($A330,Data[Dist],0),MATCH(H$6,Data[#Headers],0))-G330</f>
        <v>0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770692</v>
      </c>
      <c r="L330" s="21">
        <f>INDEX(Notes!$I$2:$N$11,MATCH(Notes!$B$2,Notes!$I$2:$I$11,0),6)*$E330</f>
        <v>1156035</v>
      </c>
      <c r="M330" s="21">
        <f>IF(Notes!$B$2="June",'Payment Total'!$F330,0)</f>
        <v>385346</v>
      </c>
      <c r="N330" s="21">
        <f t="shared" si="20"/>
        <v>0</v>
      </c>
      <c r="P330" s="25" t="s">
        <v>1154</v>
      </c>
      <c r="Q330" s="25">
        <v>385346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7850765</v>
      </c>
      <c r="H331" s="21">
        <f>INDEX(Data[],MATCH($A331,Data[Dist],0),MATCH(H$6,Data[#Headers],0))-G331</f>
        <v>0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1566914</v>
      </c>
      <c r="L331" s="21">
        <f>INDEX(Notes!$I$2:$N$11,MATCH(Notes!$B$2,Notes!$I$2:$I$11,0),6)*$E331</f>
        <v>2350371</v>
      </c>
      <c r="M331" s="21">
        <f>IF(Notes!$B$2="June",'Payment Total'!$F331,0)</f>
        <v>783456</v>
      </c>
      <c r="N331" s="21">
        <f t="shared" si="20"/>
        <v>0</v>
      </c>
      <c r="P331" s="25" t="s">
        <v>1155</v>
      </c>
      <c r="Q331" s="25">
        <v>783456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361821971</v>
      </c>
      <c r="F332" s="23">
        <f t="shared" si="24"/>
        <v>361821817</v>
      </c>
      <c r="G332" s="23">
        <f t="shared" si="24"/>
        <v>3628852566</v>
      </c>
      <c r="H332" s="23">
        <f t="shared" si="24"/>
        <v>0</v>
      </c>
      <c r="Q332" s="20">
        <f>SUM(Q7:Q331)</f>
        <v>361821817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Y332"/>
  <sheetViews>
    <sheetView tabSelected="1" workbookViewId="0">
      <pane xSplit="2" ySplit="4" topLeftCell="C298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25" width="9.5703125" style="20" bestFit="1" customWidth="1"/>
    <col min="26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(June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June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12464</v>
      </c>
      <c r="D6" s="21">
        <f>IF(Notes!$B$2="June",ROUND('Budget by Source'!D6/10,0)+Q6,ROUND('Budget by Source'!D6/10,0))</f>
        <v>64199</v>
      </c>
      <c r="E6" s="21">
        <f>IF(Notes!$B$2="June",ROUND('Budget by Source'!E6/10,0)+R6,ROUND('Budget by Source'!E6/10,0))</f>
        <v>4961</v>
      </c>
      <c r="F6" s="21">
        <f>IF(Notes!$B$2="June",ROUND('Budget by Source'!F6/10,0)+S6,ROUND('Budget by Source'!F6/10,0))</f>
        <v>5484</v>
      </c>
      <c r="G6" s="21">
        <f>IF(Notes!$B$2="June",ROUND('Budget by Source'!G6/10,0)+T6,ROUND('Budget by Source'!G6/10,0))</f>
        <v>27320</v>
      </c>
      <c r="H6" s="21">
        <f>I6-SUM(C6:G6)</f>
        <v>316952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Total'!$A$7:$A$331,0),6)-I6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34245</v>
      </c>
      <c r="E7" s="21">
        <f>IF(Notes!$B$2="June",ROUND('Budget by Source'!E7/10,0)+R7,ROUND('Budget by Source'!E7/10,0))</f>
        <v>2411</v>
      </c>
      <c r="F7" s="21">
        <f>IF(Notes!$B$2="June",ROUND('Budget by Source'!F7/10,0)+S7,ROUND('Budget by Source'!F7/10,0))</f>
        <v>2188</v>
      </c>
      <c r="G7" s="21">
        <f>IF(Notes!$B$2="June",ROUND('Budget by Source'!G7/10,0)+T7,ROUND('Budget by Source'!G7/10,0))</f>
        <v>11289</v>
      </c>
      <c r="H7" s="21">
        <f t="shared" ref="H7:H70" si="0">I7-SUM(C7:G7)</f>
        <v>143015</v>
      </c>
      <c r="I7" s="21">
        <f>INDEX(Data[],MATCH($A7,Data[Dist],0),MATCH(I$5,Data[#Headers],0))</f>
        <v>198603</v>
      </c>
      <c r="K7" s="59">
        <f>INDEX('Payment Total'!$A$7:$H$331,MATCH('Payment by Source'!$A7,'Payment Total'!$A$7:$A$331,0),6)-I7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21819</v>
      </c>
      <c r="D8" s="21">
        <f>IF(Notes!$B$2="June",ROUND('Budget by Source'!D8/10,0)+Q8,ROUND('Budget by Source'!D8/10,0))</f>
        <v>172991</v>
      </c>
      <c r="E8" s="21">
        <f>IF(Notes!$B$2="June",ROUND('Budget by Source'!E8/10,0)+R8,ROUND('Budget by Source'!E8/10,0))</f>
        <v>16934</v>
      </c>
      <c r="F8" s="21">
        <f>IF(Notes!$B$2="June",ROUND('Budget by Source'!F8/10,0)+S8,ROUND('Budget by Source'!F8/10,0))</f>
        <v>16173</v>
      </c>
      <c r="G8" s="21">
        <f>IF(Notes!$B$2="June",ROUND('Budget by Source'!G8/10,0)+T8,ROUND('Budget by Source'!G8/10,0))</f>
        <v>82252</v>
      </c>
      <c r="H8" s="21">
        <f t="shared" si="0"/>
        <v>1354719</v>
      </c>
      <c r="I8" s="21">
        <f>INDEX(Data[],MATCH($A8,Data[Dist],0),MATCH(I$5,Data[#Headers],0))</f>
        <v>1664888</v>
      </c>
      <c r="K8" s="59">
        <f>INDEX('Payment Total'!$A$7:$H$331,MATCH('Payment by Source'!$A8,'Payment Total'!$A$7:$A$331,0),6)-I8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49788</v>
      </c>
      <c r="E9" s="21">
        <f>IF(Notes!$B$2="June",ROUND('Budget by Source'!E9/10,0)+R9,ROUND('Budget by Source'!E9/10,0))</f>
        <v>4336</v>
      </c>
      <c r="F9" s="21">
        <f>IF(Notes!$B$2="June",ROUND('Budget by Source'!F9/10,0)+S9,ROUND('Budget by Source'!F9/10,0))</f>
        <v>4420</v>
      </c>
      <c r="G9" s="21">
        <f>IF(Notes!$B$2="June",ROUND('Budget by Source'!G9/10,0)+T9,ROUND('Budget by Source'!G9/10,0))</f>
        <v>20496</v>
      </c>
      <c r="H9" s="21">
        <f t="shared" si="0"/>
        <v>312481</v>
      </c>
      <c r="I9" s="21">
        <f>INDEX(Data[],MATCH($A9,Data[Dist],0),MATCH(I$5,Data[#Headers],0))</f>
        <v>401262</v>
      </c>
      <c r="K9" s="59">
        <f>INDEX('Payment Total'!$A$7:$H$331,MATCH('Payment by Source'!$A9,'Payment Total'!$A$7:$A$331,0),6)-I9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3900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1131</v>
      </c>
      <c r="F10" s="21">
        <f>IF(Notes!$B$2="June",ROUND('Budget by Source'!F10/10,0)+S10,ROUND('Budget by Source'!F10/10,0))</f>
        <v>1084</v>
      </c>
      <c r="G10" s="21">
        <f>IF(Notes!$B$2="June",ROUND('Budget by Source'!G10/10,0)+T10,ROUND('Budget by Source'!G10/10,0))</f>
        <v>7755</v>
      </c>
      <c r="H10" s="21">
        <f t="shared" si="0"/>
        <v>62671</v>
      </c>
      <c r="I10" s="21">
        <f>INDEX(Data[],MATCH($A10,Data[Dist],0),MATCH(I$5,Data[#Headers],0))</f>
        <v>101264</v>
      </c>
      <c r="K10" s="59">
        <f>INDEX('Payment Total'!$A$7:$H$331,MATCH('Payment by Source'!$A10,'Payment Total'!$A$7:$A$331,0),6)-I10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22987</v>
      </c>
      <c r="D11" s="21">
        <f>IF(Notes!$B$2="June",ROUND('Budget by Source'!D11/10,0)+Q11,ROUND('Budget by Source'!D11/10,0))</f>
        <v>86857</v>
      </c>
      <c r="E11" s="21">
        <f>IF(Notes!$B$2="June",ROUND('Budget by Source'!E11/10,0)+R11,ROUND('Budget by Source'!E11/10,0))</f>
        <v>8107</v>
      </c>
      <c r="F11" s="21">
        <f>IF(Notes!$B$2="June",ROUND('Budget by Source'!F11/10,0)+S11,ROUND('Budget by Source'!F11/10,0))</f>
        <v>8228</v>
      </c>
      <c r="G11" s="21">
        <f>IF(Notes!$B$2="June",ROUND('Budget by Source'!G11/10,0)+T11,ROUND('Budget by Source'!G11/10,0))</f>
        <v>40985</v>
      </c>
      <c r="H11" s="21">
        <f t="shared" si="0"/>
        <v>687906</v>
      </c>
      <c r="I11" s="21">
        <f>INDEX(Data[],MATCH($A11,Data[Dist],0),MATCH(I$5,Data[#Headers],0))</f>
        <v>855070</v>
      </c>
      <c r="K11" s="59">
        <f>INDEX('Payment Total'!$A$7:$H$331,MATCH('Payment by Source'!$A11,'Payment Total'!$A$7:$A$331,0),6)-I11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13246</v>
      </c>
      <c r="D12" s="21">
        <f>IF(Notes!$B$2="June",ROUND('Budget by Source'!D12/10,0)+Q12,ROUND('Budget by Source'!D12/10,0))</f>
        <v>52460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21043</v>
      </c>
      <c r="H12" s="21">
        <f t="shared" si="0"/>
        <v>274260</v>
      </c>
      <c r="I12" s="21">
        <f>INDEX(Data[],MATCH($A12,Data[Dist],0),MATCH(I$5,Data[#Headers],0))</f>
        <v>369136</v>
      </c>
      <c r="K12" s="59">
        <f>INDEX('Payment Total'!$A$7:$H$331,MATCH('Payment by Source'!$A12,'Payment Total'!$A$7:$A$331,0),6)-I12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8178</v>
      </c>
      <c r="D13" s="21">
        <f>IF(Notes!$B$2="June",ROUND('Budget by Source'!D13/10,0)+Q13,ROUND('Budget by Source'!D13/10,0))</f>
        <v>32192</v>
      </c>
      <c r="E13" s="21">
        <f>IF(Notes!$B$2="June",ROUND('Budget by Source'!E13/10,0)+R13,ROUND('Budget by Source'!E13/10,0))</f>
        <v>2373</v>
      </c>
      <c r="F13" s="21">
        <f>IF(Notes!$B$2="June",ROUND('Budget by Source'!F13/10,0)+S13,ROUND('Budget by Source'!F13/10,0))</f>
        <v>1862</v>
      </c>
      <c r="G13" s="21">
        <f>IF(Notes!$B$2="June",ROUND('Budget by Source'!G13/10,0)+T13,ROUND('Budget by Source'!G13/10,0))</f>
        <v>10097</v>
      </c>
      <c r="H13" s="21">
        <f t="shared" si="0"/>
        <v>129206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Total'!$A$7:$A$331,0),6)-I13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46777</v>
      </c>
      <c r="D14" s="21">
        <f>IF(Notes!$B$2="June",ROUND('Budget by Source'!D14/10,0)+Q14,ROUND('Budget by Source'!D14/10,0))</f>
        <v>118406</v>
      </c>
      <c r="E14" s="21">
        <f>IF(Notes!$B$2="June",ROUND('Budget by Source'!E14/10,0)+R14,ROUND('Budget by Source'!E14/10,0))</f>
        <v>10625</v>
      </c>
      <c r="F14" s="21">
        <f>IF(Notes!$B$2="June",ROUND('Budget by Source'!F14/10,0)+S14,ROUND('Budget by Source'!F14/10,0))</f>
        <v>12670</v>
      </c>
      <c r="G14" s="21">
        <f>IF(Notes!$B$2="June",ROUND('Budget by Source'!G14/10,0)+T14,ROUND('Budget by Source'!G14/10,0))</f>
        <v>58833</v>
      </c>
      <c r="H14" s="21">
        <f t="shared" si="0"/>
        <v>619749</v>
      </c>
      <c r="I14" s="21">
        <f>INDEX(Data[],MATCH($A14,Data[Dist],0),MATCH(I$5,Data[#Headers],0))</f>
        <v>867060</v>
      </c>
      <c r="K14" s="59">
        <f>INDEX('Payment Total'!$A$7:$H$331,MATCH('Payment by Source'!$A14,'Payment Total'!$A$7:$A$331,0),6)-I14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27660</v>
      </c>
      <c r="D15" s="21">
        <f>IF(Notes!$B$2="June",ROUND('Budget by Source'!D15/10,0)+Q15,ROUND('Budget by Source'!D15/10,0))</f>
        <v>102788</v>
      </c>
      <c r="E15" s="21">
        <f>IF(Notes!$B$2="June",ROUND('Budget by Source'!E15/10,0)+R15,ROUND('Budget by Source'!E15/10,0))</f>
        <v>9346</v>
      </c>
      <c r="F15" s="21">
        <f>IF(Notes!$B$2="June",ROUND('Budget by Source'!F15/10,0)+S15,ROUND('Budget by Source'!F15/10,0))</f>
        <v>8513</v>
      </c>
      <c r="G15" s="21">
        <f>IF(Notes!$B$2="June",ROUND('Budget by Source'!G15/10,0)+T15,ROUND('Budget by Source'!G15/10,0))</f>
        <v>45475</v>
      </c>
      <c r="H15" s="21">
        <f t="shared" si="0"/>
        <v>581580</v>
      </c>
      <c r="I15" s="21">
        <f>INDEX(Data[],MATCH($A15,Data[Dist],0),MATCH(I$5,Data[#Headers],0))</f>
        <v>775362</v>
      </c>
      <c r="K15" s="59">
        <f>INDEX('Payment Total'!$A$7:$H$331,MATCH('Payment by Source'!$A15,'Payment Total'!$A$7:$A$331,0),6)-I15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50793</v>
      </c>
      <c r="E16" s="21">
        <f>IF(Notes!$B$2="June",ROUND('Budget by Source'!E16/10,0)+R16,ROUND('Budget by Source'!E16/10,0))</f>
        <v>3829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19778</v>
      </c>
      <c r="H16" s="21">
        <f t="shared" si="0"/>
        <v>267873</v>
      </c>
      <c r="I16" s="21">
        <f>INDEX(Data[],MATCH($A16,Data[Dist],0),MATCH(I$5,Data[#Headers],0))</f>
        <v>356441</v>
      </c>
      <c r="K16" s="59">
        <f>INDEX('Payment Total'!$A$7:$H$331,MATCH('Payment by Source'!$A16,'Payment Total'!$A$7:$A$331,0),6)-I16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19869</v>
      </c>
      <c r="D17" s="21">
        <f>IF(Notes!$B$2="June",ROUND('Budget by Source'!D17/10,0)+Q17,ROUND('Budget by Source'!D17/10,0))</f>
        <v>82790</v>
      </c>
      <c r="E17" s="21">
        <f>IF(Notes!$B$2="June",ROUND('Budget by Source'!E17/10,0)+R17,ROUND('Budget by Source'!E17/10,0))</f>
        <v>7583</v>
      </c>
      <c r="F17" s="21">
        <f>IF(Notes!$B$2="June",ROUND('Budget by Source'!F17/10,0)+S17,ROUND('Budget by Source'!F17/10,0))</f>
        <v>7101</v>
      </c>
      <c r="G17" s="21">
        <f>IF(Notes!$B$2="June",ROUND('Budget by Source'!G17/10,0)+T17,ROUND('Budget by Source'!G17/10,0))</f>
        <v>32168</v>
      </c>
      <c r="H17" s="21">
        <f t="shared" si="0"/>
        <v>371752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Total'!$A$7:$A$331,0),6)-I17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91577</v>
      </c>
      <c r="D18" s="21">
        <f>IF(Notes!$B$2="June",ROUND('Budget by Source'!D18/10,0)+Q18,ROUND('Budget by Source'!D18/10,0))</f>
        <v>337985</v>
      </c>
      <c r="E18" s="21">
        <f>IF(Notes!$B$2="June",ROUND('Budget by Source'!E18/10,0)+R18,ROUND('Budget by Source'!E18/10,0))</f>
        <v>35101</v>
      </c>
      <c r="F18" s="21">
        <f>IF(Notes!$B$2="June",ROUND('Budget by Source'!F18/10,0)+S18,ROUND('Budget by Source'!F18/10,0))</f>
        <v>37780</v>
      </c>
      <c r="G18" s="21">
        <f>IF(Notes!$B$2="June",ROUND('Budget by Source'!G18/10,0)+T18,ROUND('Budget by Source'!G18/10,0))</f>
        <v>175141</v>
      </c>
      <c r="H18" s="21">
        <f t="shared" si="0"/>
        <v>1954342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Total'!$A$7:$A$331,0),6)-I18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25719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9620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48497</v>
      </c>
      <c r="H19" s="21">
        <f t="shared" si="0"/>
        <v>733521</v>
      </c>
      <c r="I19" s="21">
        <f>INDEX(Data[],MATCH($A19,Data[Dist],0),MATCH(I$5,Data[#Headers],0))</f>
        <v>945529</v>
      </c>
      <c r="K19" s="59">
        <f>INDEX('Payment Total'!$A$7:$H$331,MATCH('Payment by Source'!$A19,'Payment Total'!$A$7:$A$331,0),6)-I19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7791</v>
      </c>
      <c r="D20" s="21">
        <f>IF(Notes!$B$2="June",ROUND('Budget by Source'!D20/10,0)+Q20,ROUND('Budget by Source'!D20/10,0))</f>
        <v>28181</v>
      </c>
      <c r="E20" s="21">
        <f>IF(Notes!$B$2="June",ROUND('Budget by Source'!E20/10,0)+R20,ROUND('Budget by Source'!E20/10,0))</f>
        <v>2106</v>
      </c>
      <c r="F20" s="21">
        <f>IF(Notes!$B$2="June",ROUND('Budget by Source'!F20/10,0)+S20,ROUND('Budget by Source'!F20/10,0))</f>
        <v>1850</v>
      </c>
      <c r="G20" s="21">
        <f>IF(Notes!$B$2="June",ROUND('Budget by Source'!G20/10,0)+T20,ROUND('Budget by Source'!G20/10,0))</f>
        <v>8840</v>
      </c>
      <c r="H20" s="21">
        <f t="shared" si="0"/>
        <v>118350</v>
      </c>
      <c r="I20" s="21">
        <f>INDEX(Data[],MATCH($A20,Data[Dist],0),MATCH(I$5,Data[#Headers],0))</f>
        <v>167118</v>
      </c>
      <c r="K20" s="59">
        <f>INDEX('Payment Total'!$A$7:$H$331,MATCH('Payment by Source'!$A20,'Payment Total'!$A$7:$A$331,0),6)-I20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101700</v>
      </c>
      <c r="D21" s="21">
        <f>IF(Notes!$B$2="June",ROUND('Budget by Source'!D21/10,0)+Q21,ROUND('Budget by Source'!D21/10,0))</f>
        <v>913503</v>
      </c>
      <c r="E21" s="21">
        <f>IF(Notes!$B$2="June",ROUND('Budget by Source'!E21/10,0)+R21,ROUND('Budget by Source'!E21/10,0))</f>
        <v>94438</v>
      </c>
      <c r="F21" s="21">
        <f>IF(Notes!$B$2="June",ROUND('Budget by Source'!F21/10,0)+S21,ROUND('Budget by Source'!F21/10,0))</f>
        <v>89548</v>
      </c>
      <c r="G21" s="21">
        <f>IF(Notes!$B$2="June",ROUND('Budget by Source'!G21/10,0)+T21,ROUND('Budget by Source'!G21/10,0))</f>
        <v>493524</v>
      </c>
      <c r="H21" s="21">
        <f t="shared" si="0"/>
        <v>7030148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Total'!$A$7:$A$331,0),6)-I21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15978</v>
      </c>
      <c r="D22" s="21">
        <f>IF(Notes!$B$2="June",ROUND('Budget by Source'!D22/10,0)+Q22,ROUND('Budget by Source'!D22/10,0))</f>
        <v>72278</v>
      </c>
      <c r="E22" s="21">
        <f>IF(Notes!$B$2="June",ROUND('Budget by Source'!E22/10,0)+R22,ROUND('Budget by Source'!E22/10,0))</f>
        <v>7343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30595</v>
      </c>
      <c r="H22" s="21">
        <f t="shared" si="0"/>
        <v>474708</v>
      </c>
      <c r="I22" s="21">
        <f>INDEX(Data[],MATCH($A22,Data[Dist],0),MATCH(I$5,Data[#Headers],0))</f>
        <v>607216</v>
      </c>
      <c r="K22" s="59">
        <f>INDEX('Payment Total'!$A$7:$H$331,MATCH('Payment by Source'!$A22,'Payment Total'!$A$7:$A$331,0),6)-I22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5841</v>
      </c>
      <c r="D23" s="21">
        <f>IF(Notes!$B$2="June",ROUND('Budget by Source'!D23/10,0)+Q23,ROUND('Budget by Source'!D23/10,0))</f>
        <v>46538</v>
      </c>
      <c r="E23" s="21">
        <f>IF(Notes!$B$2="June",ROUND('Budget by Source'!E23/10,0)+R23,ROUND('Budget by Source'!E23/10,0))</f>
        <v>3802</v>
      </c>
      <c r="F23" s="21">
        <f>IF(Notes!$B$2="June",ROUND('Budget by Source'!F23/10,0)+S23,ROUND('Budget by Source'!F23/10,0))</f>
        <v>3519</v>
      </c>
      <c r="G23" s="21">
        <f>IF(Notes!$B$2="June",ROUND('Budget by Source'!G23/10,0)+T23,ROUND('Budget by Source'!G23/10,0))</f>
        <v>15374</v>
      </c>
      <c r="H23" s="21">
        <f t="shared" si="0"/>
        <v>106839</v>
      </c>
      <c r="I23" s="21">
        <f>INDEX(Data[],MATCH($A23,Data[Dist],0),MATCH(I$5,Data[#Headers],0))</f>
        <v>181913</v>
      </c>
      <c r="K23" s="59">
        <f>INDEX('Payment Total'!$A$7:$H$331,MATCH('Payment by Source'!$A23,'Payment Total'!$A$7:$A$331,0),6)-I23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4287</v>
      </c>
      <c r="D24" s="21">
        <f>IF(Notes!$B$2="June",ROUND('Budget by Source'!D24/10,0)+Q24,ROUND('Budget by Source'!D24/10,0))</f>
        <v>39338</v>
      </c>
      <c r="E24" s="21">
        <f>IF(Notes!$B$2="June",ROUND('Budget by Source'!E24/10,0)+R24,ROUND('Budget by Source'!E24/10,0))</f>
        <v>2366</v>
      </c>
      <c r="F24" s="21">
        <f>IF(Notes!$B$2="June",ROUND('Budget by Source'!F24/10,0)+S24,ROUND('Budget by Source'!F24/10,0))</f>
        <v>2289</v>
      </c>
      <c r="G24" s="21">
        <f>IF(Notes!$B$2="June",ROUND('Budget by Source'!G24/10,0)+T24,ROUND('Budget by Source'!G24/10,0))</f>
        <v>12339</v>
      </c>
      <c r="H24" s="21">
        <f t="shared" si="0"/>
        <v>92710</v>
      </c>
      <c r="I24" s="21">
        <f>INDEX(Data[],MATCH($A24,Data[Dist],0),MATCH(I$5,Data[#Headers],0))</f>
        <v>153329</v>
      </c>
      <c r="K24" s="59">
        <f>INDEX('Payment Total'!$A$7:$H$331,MATCH('Payment by Source'!$A24,'Payment Total'!$A$7:$A$331,0),6)-I24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34299</v>
      </c>
      <c r="D25" s="21">
        <f>IF(Notes!$B$2="June",ROUND('Budget by Source'!D25/10,0)+Q25,ROUND('Budget by Source'!D25/10,0))</f>
        <v>106923</v>
      </c>
      <c r="E25" s="21">
        <f>IF(Notes!$B$2="June",ROUND('Budget by Source'!E25/10,0)+R25,ROUND('Budget by Source'!E25/10,0))</f>
        <v>12664</v>
      </c>
      <c r="F25" s="21">
        <f>IF(Notes!$B$2="June",ROUND('Budget by Source'!F25/10,0)+S25,ROUND('Budget by Source'!F25/10,0))</f>
        <v>11341</v>
      </c>
      <c r="G25" s="21">
        <f>IF(Notes!$B$2="June",ROUND('Budget by Source'!G25/10,0)+T25,ROUND('Budget by Source'!G25/10,0))</f>
        <v>53456</v>
      </c>
      <c r="H25" s="21">
        <f t="shared" si="0"/>
        <v>903277</v>
      </c>
      <c r="I25" s="21">
        <f>INDEX(Data[],MATCH($A25,Data[Dist],0),MATCH(I$5,Data[#Headers],0))</f>
        <v>1121960</v>
      </c>
      <c r="K25" s="59">
        <f>INDEX('Payment Total'!$A$7:$H$331,MATCH('Payment by Source'!$A25,'Payment Total'!$A$7:$A$331,0),6)-I25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14810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3779</v>
      </c>
      <c r="F26" s="21">
        <f>IF(Notes!$B$2="June",ROUND('Budget by Source'!F26/10,0)+S26,ROUND('Budget by Source'!F26/10,0))</f>
        <v>4103</v>
      </c>
      <c r="G26" s="21">
        <f>IF(Notes!$B$2="June",ROUND('Budget by Source'!G26/10,0)+T26,ROUND('Budget by Source'!G26/10,0))</f>
        <v>19513</v>
      </c>
      <c r="H26" s="21">
        <f t="shared" si="0"/>
        <v>233917</v>
      </c>
      <c r="I26" s="21">
        <f>INDEX(Data[],MATCH($A26,Data[Dist],0),MATCH(I$5,Data[#Headers],0))</f>
        <v>325674</v>
      </c>
      <c r="K26" s="59">
        <f>INDEX('Payment Total'!$A$7:$H$331,MATCH('Payment by Source'!$A26,'Payment Total'!$A$7:$A$331,0),6)-I26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16751</v>
      </c>
      <c r="D27" s="21">
        <f>IF(Notes!$B$2="June",ROUND('Budget by Source'!D27/10,0)+Q27,ROUND('Budget by Source'!D27/10,0))</f>
        <v>69394</v>
      </c>
      <c r="E27" s="21">
        <f>IF(Notes!$B$2="June",ROUND('Budget by Source'!E27/10,0)+R27,ROUND('Budget by Source'!E27/10,0))</f>
        <v>5630</v>
      </c>
      <c r="F27" s="21">
        <f>IF(Notes!$B$2="June",ROUND('Budget by Source'!F27/10,0)+S27,ROUND('Budget by Source'!F27/10,0))</f>
        <v>5075</v>
      </c>
      <c r="G27" s="21">
        <f>IF(Notes!$B$2="June",ROUND('Budget by Source'!G27/10,0)+T27,ROUND('Budget by Source'!G27/10,0))</f>
        <v>29527</v>
      </c>
      <c r="H27" s="21">
        <f t="shared" si="0"/>
        <v>303921</v>
      </c>
      <c r="I27" s="21">
        <f>INDEX(Data[],MATCH($A27,Data[Dist],0),MATCH(I$5,Data[#Headers],0))</f>
        <v>430298</v>
      </c>
      <c r="K27" s="59">
        <f>INDEX('Payment Total'!$A$7:$H$331,MATCH('Payment by Source'!$A27,'Payment Total'!$A$7:$A$331,0),6)-I27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51444</v>
      </c>
      <c r="D28" s="21">
        <f>IF(Notes!$B$2="June",ROUND('Budget by Source'!D28/10,0)+Q28,ROUND('Budget by Source'!D28/10,0))</f>
        <v>127717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11794</v>
      </c>
      <c r="G28" s="21">
        <f>IF(Notes!$B$2="June",ROUND('Budget by Source'!G28/10,0)+T28,ROUND('Budget by Source'!G28/10,0))</f>
        <v>66077</v>
      </c>
      <c r="H28" s="21">
        <f t="shared" si="0"/>
        <v>1076920</v>
      </c>
      <c r="I28" s="21">
        <f>INDEX(Data[],MATCH($A28,Data[Dist],0),MATCH(I$5,Data[#Headers],0))</f>
        <v>1347706</v>
      </c>
      <c r="K28" s="59">
        <f>INDEX('Payment Total'!$A$7:$H$331,MATCH('Payment by Source'!$A28,'Payment Total'!$A$7:$A$331,0),6)-I28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11296</v>
      </c>
      <c r="D29" s="21">
        <f>IF(Notes!$B$2="June",ROUND('Budget by Source'!D29/10,0)+Q29,ROUND('Budget by Source'!D29/10,0))</f>
        <v>44719</v>
      </c>
      <c r="E29" s="21">
        <f>IF(Notes!$B$2="June",ROUND('Budget by Source'!E29/10,0)+R29,ROUND('Budget by Source'!E29/10,0))</f>
        <v>2728</v>
      </c>
      <c r="F29" s="21">
        <f>IF(Notes!$B$2="June",ROUND('Budget by Source'!F29/10,0)+S29,ROUND('Budget by Source'!F29/10,0))</f>
        <v>2537</v>
      </c>
      <c r="G29" s="21">
        <f>IF(Notes!$B$2="June",ROUND('Budget by Source'!G29/10,0)+T29,ROUND('Budget by Source'!G29/10,0))</f>
        <v>13292</v>
      </c>
      <c r="H29" s="21">
        <f t="shared" si="0"/>
        <v>206811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Total'!$A$7:$A$331,0),6)-I29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8960</v>
      </c>
      <c r="D30" s="21">
        <f>IF(Notes!$B$2="June",ROUND('Budget by Source'!D30/10,0)+Q30,ROUND('Budget by Source'!D30/10,0))</f>
        <v>51657</v>
      </c>
      <c r="E30" s="21">
        <f>IF(Notes!$B$2="June",ROUND('Budget by Source'!E30/10,0)+R30,ROUND('Budget by Source'!E30/10,0))</f>
        <v>3314</v>
      </c>
      <c r="F30" s="21">
        <f>IF(Notes!$B$2="June",ROUND('Budget by Source'!F30/10,0)+S30,ROUND('Budget by Source'!F30/10,0))</f>
        <v>3414</v>
      </c>
      <c r="G30" s="21">
        <f>IF(Notes!$B$2="June",ROUND('Budget by Source'!G30/10,0)+T30,ROUND('Budget by Source'!G30/10,0))</f>
        <v>17022</v>
      </c>
      <c r="H30" s="21">
        <f t="shared" si="0"/>
        <v>187738</v>
      </c>
      <c r="I30" s="21">
        <f>INDEX(Data[],MATCH($A30,Data[Dist],0),MATCH(I$5,Data[#Headers],0))</f>
        <v>272105</v>
      </c>
      <c r="K30" s="59">
        <f>INDEX('Payment Total'!$A$7:$H$331,MATCH('Payment by Source'!$A30,'Payment Total'!$A$7:$A$331,0),6)-I30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12078</v>
      </c>
      <c r="D31" s="21">
        <f>IF(Notes!$B$2="June",ROUND('Budget by Source'!D31/10,0)+Q31,ROUND('Budget by Source'!D31/10,0))</f>
        <v>47084</v>
      </c>
      <c r="E31" s="21">
        <f>IF(Notes!$B$2="June",ROUND('Budget by Source'!E31/10,0)+R31,ROUND('Budget by Source'!E31/10,0))</f>
        <v>4292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19379</v>
      </c>
      <c r="H31" s="21">
        <f t="shared" si="0"/>
        <v>264468</v>
      </c>
      <c r="I31" s="21">
        <f>INDEX(Data[],MATCH($A31,Data[Dist],0),MATCH(I$5,Data[#Headers],0))</f>
        <v>351209</v>
      </c>
      <c r="K31" s="59">
        <f>INDEX('Payment Total'!$A$7:$H$331,MATCH('Payment by Source'!$A31,'Payment Total'!$A$7:$A$331,0),6)-I31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54698</v>
      </c>
      <c r="E32" s="21">
        <f>IF(Notes!$B$2="June",ROUND('Budget by Source'!E32/10,0)+R32,ROUND('Budget by Source'!E32/10,0))</f>
        <v>3261</v>
      </c>
      <c r="F32" s="21">
        <f>IF(Notes!$B$2="June",ROUND('Budget by Source'!F32/10,0)+S32,ROUND('Budget by Source'!F32/10,0))</f>
        <v>3179</v>
      </c>
      <c r="G32" s="21">
        <f>IF(Notes!$B$2="June",ROUND('Budget by Source'!G32/10,0)+T32,ROUND('Budget by Source'!G32/10,0))</f>
        <v>17940</v>
      </c>
      <c r="H32" s="21">
        <f t="shared" si="0"/>
        <v>284600</v>
      </c>
      <c r="I32" s="21">
        <f>INDEX(Data[],MATCH($A32,Data[Dist],0),MATCH(I$5,Data[#Headers],0))</f>
        <v>373419</v>
      </c>
      <c r="K32" s="59">
        <f>INDEX('Payment Total'!$A$7:$H$331,MATCH('Payment by Source'!$A32,'Payment Total'!$A$7:$A$331,0),6)-I32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22206</v>
      </c>
      <c r="D33" s="21">
        <f>IF(Notes!$B$2="June",ROUND('Budget by Source'!D33/10,0)+Q33,ROUND('Budget by Source'!D33/10,0))</f>
        <v>62437</v>
      </c>
      <c r="E33" s="21">
        <f>IF(Notes!$B$2="June",ROUND('Budget by Source'!E33/10,0)+R33,ROUND('Budget by Source'!E33/10,0))</f>
        <v>4919</v>
      </c>
      <c r="F33" s="21">
        <f>IF(Notes!$B$2="June",ROUND('Budget by Source'!F33/10,0)+S33,ROUND('Budget by Source'!F33/10,0))</f>
        <v>5212</v>
      </c>
      <c r="G33" s="21">
        <f>IF(Notes!$B$2="June",ROUND('Budget by Source'!G33/10,0)+T33,ROUND('Budget by Source'!G33/10,0))</f>
        <v>25695</v>
      </c>
      <c r="H33" s="21">
        <f t="shared" si="0"/>
        <v>301309</v>
      </c>
      <c r="I33" s="21">
        <f>INDEX(Data[],MATCH($A33,Data[Dist],0),MATCH(I$5,Data[#Headers],0))</f>
        <v>421778</v>
      </c>
      <c r="K33" s="59">
        <f>INDEX('Payment Total'!$A$7:$H$331,MATCH('Payment by Source'!$A33,'Payment Total'!$A$7:$A$331,0),6)-I33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66318</v>
      </c>
      <c r="E34" s="21">
        <f>IF(Notes!$B$2="June",ROUND('Budget by Source'!E34/10,0)+R34,ROUND('Budget by Source'!E34/10,0))</f>
        <v>6179</v>
      </c>
      <c r="F34" s="21">
        <f>IF(Notes!$B$2="June",ROUND('Budget by Source'!F34/10,0)+S34,ROUND('Budget by Source'!F34/10,0))</f>
        <v>5337</v>
      </c>
      <c r="G34" s="21">
        <f>IF(Notes!$B$2="June",ROUND('Budget by Source'!G34/10,0)+T34,ROUND('Budget by Source'!G34/10,0))</f>
        <v>28221</v>
      </c>
      <c r="H34" s="21">
        <f t="shared" si="0"/>
        <v>412858</v>
      </c>
      <c r="I34" s="21">
        <f>INDEX(Data[],MATCH($A34,Data[Dist],0),MATCH(I$5,Data[#Headers],0))</f>
        <v>527493</v>
      </c>
      <c r="K34" s="59">
        <f>INDEX('Payment Total'!$A$7:$H$331,MATCH('Payment by Source'!$A34,'Payment Total'!$A$7:$A$331,0),6)-I34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3118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1318</v>
      </c>
      <c r="F35" s="21">
        <f>IF(Notes!$B$2="June",ROUND('Budget by Source'!F35/10,0)+S35,ROUND('Budget by Source'!F35/10,0))</f>
        <v>840</v>
      </c>
      <c r="G35" s="21">
        <f>IF(Notes!$B$2="June",ROUND('Budget by Source'!G35/10,0)+T35,ROUND('Budget by Source'!G35/10,0))</f>
        <v>6453</v>
      </c>
      <c r="H35" s="21">
        <f t="shared" si="0"/>
        <v>69572</v>
      </c>
      <c r="I35" s="21">
        <f>INDEX(Data[],MATCH($A35,Data[Dist],0),MATCH(I$5,Data[#Headers],0))</f>
        <v>100605</v>
      </c>
      <c r="K35" s="59">
        <f>INDEX('Payment Total'!$A$7:$H$331,MATCH('Payment by Source'!$A35,'Payment Total'!$A$7:$A$331,0),6)-I35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45202</v>
      </c>
      <c r="D36" s="21">
        <f>IF(Notes!$B$2="June",ROUND('Budget by Source'!D36/10,0)+Q36,ROUND('Budget by Source'!D36/10,0))</f>
        <v>116148</v>
      </c>
      <c r="E36" s="21">
        <f>IF(Notes!$B$2="June",ROUND('Budget by Source'!E36/10,0)+R36,ROUND('Budget by Source'!E36/10,0))</f>
        <v>10827</v>
      </c>
      <c r="F36" s="21">
        <f>IF(Notes!$B$2="June",ROUND('Budget by Source'!F36/10,0)+S36,ROUND('Budget by Source'!F36/10,0))</f>
        <v>11311</v>
      </c>
      <c r="G36" s="21">
        <f>IF(Notes!$B$2="June",ROUND('Budget by Source'!G36/10,0)+T36,ROUND('Budget by Source'!G36/10,0))</f>
        <v>58324</v>
      </c>
      <c r="H36" s="21">
        <f t="shared" si="0"/>
        <v>711153</v>
      </c>
      <c r="I36" s="21">
        <f>INDEX(Data[],MATCH($A36,Data[Dist],0),MATCH(I$5,Data[#Headers],0))</f>
        <v>952965</v>
      </c>
      <c r="K36" s="59">
        <f>INDEX('Payment Total'!$A$7:$H$331,MATCH('Payment by Source'!$A36,'Payment Total'!$A$7:$A$331,0),6)-I36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90782</v>
      </c>
      <c r="D37" s="21">
        <f>IF(Notes!$B$2="June",ROUND('Budget by Source'!D37/10,0)+Q37,ROUND('Budget by Source'!D37/10,0))</f>
        <v>286217</v>
      </c>
      <c r="E37" s="21">
        <f>IF(Notes!$B$2="June",ROUND('Budget by Source'!E37/10,0)+R37,ROUND('Budget by Source'!E37/10,0))</f>
        <v>31146</v>
      </c>
      <c r="F37" s="21">
        <f>IF(Notes!$B$2="June",ROUND('Budget by Source'!F37/10,0)+S37,ROUND('Budget by Source'!F37/10,0))</f>
        <v>30663</v>
      </c>
      <c r="G37" s="21">
        <f>IF(Notes!$B$2="June",ROUND('Budget by Source'!G37/10,0)+T37,ROUND('Budget by Source'!G37/10,0))</f>
        <v>154627</v>
      </c>
      <c r="H37" s="21">
        <f t="shared" si="0"/>
        <v>2203885</v>
      </c>
      <c r="I37" s="21">
        <f>INDEX(Data[],MATCH($A37,Data[Dist],0),MATCH(I$5,Data[#Headers],0))</f>
        <v>2797320</v>
      </c>
      <c r="K37" s="59">
        <f>INDEX('Payment Total'!$A$7:$H$331,MATCH('Payment by Source'!$A37,'Payment Total'!$A$7:$A$331,0),6)-I37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15984</v>
      </c>
      <c r="D38" s="21">
        <f>IF(Notes!$B$2="June",ROUND('Budget by Source'!D38/10,0)+Q38,ROUND('Budget by Source'!D38/10,0))</f>
        <v>93363</v>
      </c>
      <c r="E38" s="21">
        <f>IF(Notes!$B$2="June",ROUND('Budget by Source'!E38/10,0)+R38,ROUND('Budget by Source'!E38/10,0))</f>
        <v>7171</v>
      </c>
      <c r="F38" s="21">
        <f>IF(Notes!$B$2="June",ROUND('Budget by Source'!F38/10,0)+S38,ROUND('Budget by Source'!F38/10,0))</f>
        <v>5955</v>
      </c>
      <c r="G38" s="21">
        <f>IF(Notes!$B$2="June",ROUND('Budget by Source'!G38/10,0)+T38,ROUND('Budget by Source'!G38/10,0))</f>
        <v>30798</v>
      </c>
      <c r="H38" s="21">
        <f t="shared" si="0"/>
        <v>314512</v>
      </c>
      <c r="I38" s="21">
        <f>INDEX(Data[],MATCH($A38,Data[Dist],0),MATCH(I$5,Data[#Headers],0))</f>
        <v>467783</v>
      </c>
      <c r="K38" s="59">
        <f>INDEX('Payment Total'!$A$7:$H$331,MATCH('Payment by Source'!$A38,'Payment Total'!$A$7:$A$331,0),6)-I38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40134</v>
      </c>
      <c r="D39" s="21">
        <f>IF(Notes!$B$2="June",ROUND('Budget by Source'!D39/10,0)+Q39,ROUND('Budget by Source'!D39/10,0))</f>
        <v>188661</v>
      </c>
      <c r="E39" s="21">
        <f>IF(Notes!$B$2="June",ROUND('Budget by Source'!E39/10,0)+R39,ROUND('Budget by Source'!E39/10,0))</f>
        <v>20189</v>
      </c>
      <c r="F39" s="21">
        <f>IF(Notes!$B$2="June",ROUND('Budget by Source'!F39/10,0)+S39,ROUND('Budget by Source'!F39/10,0))</f>
        <v>17419</v>
      </c>
      <c r="G39" s="21">
        <f>IF(Notes!$B$2="June",ROUND('Budget by Source'!G39/10,0)+T39,ROUND('Budget by Source'!G39/10,0))</f>
        <v>97606</v>
      </c>
      <c r="H39" s="21">
        <f t="shared" si="0"/>
        <v>1554208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Total'!$A$7:$A$331,0),6)-I39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33897</v>
      </c>
      <c r="D40" s="21">
        <f>IF(Notes!$B$2="June",ROUND('Budget by Source'!D40/10,0)+Q40,ROUND('Budget by Source'!D40/10,0))</f>
        <v>152683</v>
      </c>
      <c r="E40" s="21">
        <f>IF(Notes!$B$2="June",ROUND('Budget by Source'!E40/10,0)+R40,ROUND('Budget by Source'!E40/10,0))</f>
        <v>16438</v>
      </c>
      <c r="F40" s="21">
        <f>IF(Notes!$B$2="June",ROUND('Budget by Source'!F40/10,0)+S40,ROUND('Budget by Source'!F40/10,0))</f>
        <v>17512</v>
      </c>
      <c r="G40" s="21">
        <f>IF(Notes!$B$2="June",ROUND('Budget by Source'!G40/10,0)+T40,ROUND('Budget by Source'!G40/10,0))</f>
        <v>78993</v>
      </c>
      <c r="H40" s="21">
        <f t="shared" si="0"/>
        <v>1344883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Total'!$A$7:$A$331,0),6)-I40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24156</v>
      </c>
      <c r="D41" s="21">
        <f>IF(Notes!$B$2="June",ROUND('Budget by Source'!D41/10,0)+Q41,ROUND('Budget by Source'!D41/10,0))</f>
        <v>72564</v>
      </c>
      <c r="E41" s="21">
        <f>IF(Notes!$B$2="June",ROUND('Budget by Source'!E41/10,0)+R41,ROUND('Budget by Source'!E41/10,0))</f>
        <v>6952</v>
      </c>
      <c r="F41" s="21">
        <f>IF(Notes!$B$2="June",ROUND('Budget by Source'!F41/10,0)+S41,ROUND('Budget by Source'!F41/10,0))</f>
        <v>5797</v>
      </c>
      <c r="G41" s="21">
        <f>IF(Notes!$B$2="June",ROUND('Budget by Source'!G41/10,0)+T41,ROUND('Budget by Source'!G41/10,0))</f>
        <v>29865</v>
      </c>
      <c r="H41" s="21">
        <f t="shared" si="0"/>
        <v>302472</v>
      </c>
      <c r="I41" s="21">
        <f>INDEX(Data[],MATCH($A41,Data[Dist],0),MATCH(I$5,Data[#Headers],0))</f>
        <v>441806</v>
      </c>
      <c r="K41" s="59">
        <f>INDEX('Payment Total'!$A$7:$H$331,MATCH('Payment by Source'!$A41,'Payment Total'!$A$7:$A$331,0),6)-I41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53371</v>
      </c>
      <c r="E42" s="21">
        <f>IF(Notes!$B$2="June",ROUND('Budget by Source'!E42/10,0)+R42,ROUND('Budget by Source'!E42/10,0))</f>
        <v>4567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21962</v>
      </c>
      <c r="H42" s="21">
        <f t="shared" si="0"/>
        <v>270410</v>
      </c>
      <c r="I42" s="21">
        <f>INDEX(Data[],MATCH($A42,Data[Dist],0),MATCH(I$5,Data[#Headers],0))</f>
        <v>369598</v>
      </c>
      <c r="K42" s="59">
        <f>INDEX('Payment Total'!$A$7:$H$331,MATCH('Payment by Source'!$A42,'Payment Total'!$A$7:$A$331,0),6)-I42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11296</v>
      </c>
      <c r="D43" s="21">
        <f>IF(Notes!$B$2="June",ROUND('Budget by Source'!D43/10,0)+Q43,ROUND('Budget by Source'!D43/10,0))</f>
        <v>47781</v>
      </c>
      <c r="E43" s="21">
        <f>IF(Notes!$B$2="June",ROUND('Budget by Source'!E43/10,0)+R43,ROUND('Budget by Source'!E43/10,0))</f>
        <v>3931</v>
      </c>
      <c r="F43" s="21">
        <f>IF(Notes!$B$2="June",ROUND('Budget by Source'!F43/10,0)+S43,ROUND('Budget by Source'!F43/10,0))</f>
        <v>3671</v>
      </c>
      <c r="G43" s="21">
        <f>IF(Notes!$B$2="June",ROUND('Budget by Source'!G43/10,0)+T43,ROUND('Budget by Source'!G43/10,0))</f>
        <v>19361</v>
      </c>
      <c r="H43" s="21">
        <f t="shared" si="0"/>
        <v>276375</v>
      </c>
      <c r="I43" s="21">
        <f>INDEX(Data[],MATCH($A43,Data[Dist],0),MATCH(I$5,Data[#Headers],0))</f>
        <v>362415</v>
      </c>
      <c r="K43" s="59">
        <f>INDEX('Payment Total'!$A$7:$H$331,MATCH('Payment by Source'!$A43,'Payment Total'!$A$7:$A$331,0),6)-I43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5068</v>
      </c>
      <c r="D44" s="21">
        <f>IF(Notes!$B$2="June",ROUND('Budget by Source'!D44/10,0)+Q44,ROUND('Budget by Source'!D44/10,0))</f>
        <v>50472</v>
      </c>
      <c r="E44" s="21">
        <f>IF(Notes!$B$2="June",ROUND('Budget by Source'!E44/10,0)+R44,ROUND('Budget by Source'!E44/10,0))</f>
        <v>3536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17822</v>
      </c>
      <c r="H44" s="21">
        <f t="shared" si="0"/>
        <v>161295</v>
      </c>
      <c r="I44" s="21">
        <f>INDEX(Data[],MATCH($A44,Data[Dist],0),MATCH(I$5,Data[#Headers],0))</f>
        <v>241855</v>
      </c>
      <c r="K44" s="59">
        <f>INDEX('Payment Total'!$A$7:$H$331,MATCH('Payment by Source'!$A44,'Payment Total'!$A$7:$A$331,0),6)-I44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59221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35081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148282</v>
      </c>
      <c r="H45" s="21">
        <f t="shared" si="0"/>
        <v>2460611</v>
      </c>
      <c r="I45" s="21">
        <f>INDEX(Data[],MATCH($A45,Data[Dist],0),MATCH(I$5,Data[#Headers],0))</f>
        <v>3031595</v>
      </c>
      <c r="K45" s="59">
        <f>INDEX('Payment Total'!$A$7:$H$331,MATCH('Payment by Source'!$A45,'Payment Total'!$A$7:$A$331,0),6)-I45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25710789</v>
      </c>
      <c r="V45" s="136">
        <f t="shared" si="1"/>
        <v>2571079</v>
      </c>
      <c r="W45" s="136">
        <f t="shared" si="2"/>
        <v>25710790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8573</v>
      </c>
      <c r="D46" s="21">
        <f>IF(Notes!$B$2="June",ROUND('Budget by Source'!D46/10,0)+Q46,ROUND('Budget by Source'!D46/10,0))</f>
        <v>70164</v>
      </c>
      <c r="E46" s="21">
        <f>IF(Notes!$B$2="June",ROUND('Budget by Source'!E46/10,0)+R46,ROUND('Budget by Source'!E46/10,0))</f>
        <v>3437</v>
      </c>
      <c r="F46" s="21">
        <f>IF(Notes!$B$2="June",ROUND('Budget by Source'!F46/10,0)+S46,ROUND('Budget by Source'!F46/10,0))</f>
        <v>3330</v>
      </c>
      <c r="G46" s="21">
        <f>IF(Notes!$B$2="June",ROUND('Budget by Source'!G46/10,0)+T46,ROUND('Budget by Source'!G46/10,0))</f>
        <v>17097</v>
      </c>
      <c r="H46" s="21">
        <f t="shared" si="0"/>
        <v>110177</v>
      </c>
      <c r="I46" s="21">
        <f>INDEX(Data[],MATCH($A46,Data[Dist],0),MATCH(I$5,Data[#Headers],0))</f>
        <v>212778</v>
      </c>
      <c r="K46" s="59">
        <f>INDEX('Payment Total'!$A$7:$H$331,MATCH('Payment by Source'!$A46,'Payment Total'!$A$7:$A$331,0),6)-I46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6237</v>
      </c>
      <c r="D47" s="21">
        <f>IF(Notes!$B$2="June",ROUND('Budget by Source'!D47/10,0)+Q47,ROUND('Budget by Source'!D47/10,0))</f>
        <v>35389</v>
      </c>
      <c r="E47" s="21">
        <f>IF(Notes!$B$2="June",ROUND('Budget by Source'!E47/10,0)+R47,ROUND('Budget by Source'!E47/10,0))</f>
        <v>2501</v>
      </c>
      <c r="F47" s="21">
        <f>IF(Notes!$B$2="June",ROUND('Budget by Source'!F47/10,0)+S47,ROUND('Budget by Source'!F47/10,0))</f>
        <v>2424</v>
      </c>
      <c r="G47" s="21">
        <f>IF(Notes!$B$2="June",ROUND('Budget by Source'!G47/10,0)+T47,ROUND('Budget by Source'!G47/10,0))</f>
        <v>11100</v>
      </c>
      <c r="H47" s="21">
        <f t="shared" si="0"/>
        <v>150591</v>
      </c>
      <c r="I47" s="21">
        <f>INDEX(Data[],MATCH($A47,Data[Dist],0),MATCH(I$5,Data[#Headers],0))</f>
        <v>208242</v>
      </c>
      <c r="K47" s="59">
        <f>INDEX('Payment Total'!$A$7:$H$331,MATCH('Payment by Source'!$A47,'Payment Total'!$A$7:$A$331,0),6)-I47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8573</v>
      </c>
      <c r="D48" s="21">
        <f>IF(Notes!$B$2="June",ROUND('Budget by Source'!D48/10,0)+Q48,ROUND('Budget by Source'!D48/10,0))</f>
        <v>38750</v>
      </c>
      <c r="E48" s="21">
        <f>IF(Notes!$B$2="June",ROUND('Budget by Source'!E48/10,0)+R48,ROUND('Budget by Source'!E48/10,0))</f>
        <v>3158</v>
      </c>
      <c r="F48" s="21">
        <f>IF(Notes!$B$2="June",ROUND('Budget by Source'!F48/10,0)+S48,ROUND('Budget by Source'!F48/10,0))</f>
        <v>2991</v>
      </c>
      <c r="G48" s="21">
        <f>IF(Notes!$B$2="June",ROUND('Budget by Source'!G48/10,0)+T48,ROUND('Budget by Source'!G48/10,0))</f>
        <v>14052</v>
      </c>
      <c r="H48" s="21">
        <f t="shared" si="0"/>
        <v>186168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Total'!$A$7:$A$331,0),6)-I48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96384</v>
      </c>
      <c r="E49" s="21">
        <f>IF(Notes!$B$2="June",ROUND('Budget by Source'!E49/10,0)+R49,ROUND('Budget by Source'!E49/10,0))</f>
        <v>7096</v>
      </c>
      <c r="F49" s="21">
        <f>IF(Notes!$B$2="June",ROUND('Budget by Source'!F49/10,0)+S49,ROUND('Budget by Source'!F49/10,0))</f>
        <v>6027</v>
      </c>
      <c r="G49" s="21">
        <f>IF(Notes!$B$2="June",ROUND('Budget by Source'!G49/10,0)+T49,ROUND('Budget by Source'!G49/10,0))</f>
        <v>31479</v>
      </c>
      <c r="H49" s="21">
        <f t="shared" si="0"/>
        <v>450222</v>
      </c>
      <c r="I49" s="21">
        <f>INDEX(Data[],MATCH($A49,Data[Dist],0),MATCH(I$5,Data[#Headers],0))</f>
        <v>606404</v>
      </c>
      <c r="K49" s="59">
        <f>INDEX('Payment Total'!$A$7:$H$331,MATCH('Payment by Source'!$A49,'Payment Total'!$A$7:$A$331,0),6)-I49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26888</v>
      </c>
      <c r="D50" s="21">
        <f>IF(Notes!$B$2="June",ROUND('Budget by Source'!D50/10,0)+Q50,ROUND('Budget by Source'!D50/10,0))</f>
        <v>77483</v>
      </c>
      <c r="E50" s="21">
        <f>IF(Notes!$B$2="June",ROUND('Budget by Source'!E50/10,0)+R50,ROUND('Budget by Source'!E50/10,0))</f>
        <v>4872</v>
      </c>
      <c r="F50" s="21">
        <f>IF(Notes!$B$2="June",ROUND('Budget by Source'!F50/10,0)+S50,ROUND('Budget by Source'!F50/10,0))</f>
        <v>3744</v>
      </c>
      <c r="G50" s="21">
        <f>IF(Notes!$B$2="June",ROUND('Budget by Source'!G50/10,0)+T50,ROUND('Budget by Source'!G50/10,0))</f>
        <v>21137</v>
      </c>
      <c r="H50" s="21">
        <f t="shared" si="0"/>
        <v>343175</v>
      </c>
      <c r="I50" s="21">
        <f>INDEX(Data[],MATCH($A50,Data[Dist],0),MATCH(I$5,Data[#Headers],0))</f>
        <v>477299</v>
      </c>
      <c r="K50" s="59">
        <f>INDEX('Payment Total'!$A$7:$H$331,MATCH('Payment by Source'!$A50,'Payment Total'!$A$7:$A$331,0),6)-I50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36234</v>
      </c>
      <c r="D51" s="21">
        <f>IF(Notes!$B$2="June",ROUND('Budget by Source'!D51/10,0)+Q51,ROUND('Budget by Source'!D51/10,0))</f>
        <v>146884</v>
      </c>
      <c r="E51" s="21">
        <f>IF(Notes!$B$2="June",ROUND('Budget by Source'!E51/10,0)+R51,ROUND('Budget by Source'!E51/10,0))</f>
        <v>16058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75991</v>
      </c>
      <c r="H51" s="21">
        <f t="shared" si="0"/>
        <v>1390536</v>
      </c>
      <c r="I51" s="21">
        <f>INDEX(Data[],MATCH($A51,Data[Dist],0),MATCH(I$5,Data[#Headers],0))</f>
        <v>1679337</v>
      </c>
      <c r="K51" s="59">
        <f>INDEX('Payment Total'!$A$7:$H$331,MATCH('Payment by Source'!$A51,'Payment Total'!$A$7:$A$331,0),6)-I51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63121</v>
      </c>
      <c r="D52" s="21">
        <f>IF(Notes!$B$2="June",ROUND('Budget by Source'!D52/10,0)+Q52,ROUND('Budget by Source'!D52/10,0))</f>
        <v>144615</v>
      </c>
      <c r="E52" s="21">
        <f>IF(Notes!$B$2="June",ROUND('Budget by Source'!E52/10,0)+R52,ROUND('Budget by Source'!E52/10,0))</f>
        <v>15121</v>
      </c>
      <c r="F52" s="21">
        <f>IF(Notes!$B$2="June",ROUND('Budget by Source'!F52/10,0)+S52,ROUND('Budget by Source'!F52/10,0))</f>
        <v>14854</v>
      </c>
      <c r="G52" s="21">
        <f>IF(Notes!$B$2="June",ROUND('Budget by Source'!G52/10,0)+T52,ROUND('Budget by Source'!G52/10,0))</f>
        <v>74819</v>
      </c>
      <c r="H52" s="21">
        <f t="shared" si="0"/>
        <v>731960</v>
      </c>
      <c r="I52" s="21">
        <f>INDEX(Data[],MATCH($A52,Data[Dist],0),MATCH(I$5,Data[#Headers],0))</f>
        <v>1044490</v>
      </c>
      <c r="K52" s="59">
        <f>INDEX('Payment Total'!$A$7:$H$331,MATCH('Payment by Source'!$A52,'Payment Total'!$A$7:$A$331,0),6)-I52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71308</v>
      </c>
      <c r="D53" s="21">
        <f>IF(Notes!$B$2="June",ROUND('Budget by Source'!D53/10,0)+Q53,ROUND('Budget by Source'!D53/10,0))</f>
        <v>396383</v>
      </c>
      <c r="E53" s="21">
        <f>IF(Notes!$B$2="June",ROUND('Budget by Source'!E53/10,0)+R53,ROUND('Budget by Source'!E53/10,0))</f>
        <v>44574</v>
      </c>
      <c r="F53" s="21">
        <f>IF(Notes!$B$2="June",ROUND('Budget by Source'!F53/10,0)+S53,ROUND('Budget by Source'!F53/10,0))</f>
        <v>44130</v>
      </c>
      <c r="G53" s="21">
        <f>IF(Notes!$B$2="June",ROUND('Budget by Source'!G53/10,0)+T53,ROUND('Budget by Source'!G53/10,0))</f>
        <v>214152</v>
      </c>
      <c r="H53" s="21">
        <f t="shared" si="0"/>
        <v>3275839</v>
      </c>
      <c r="I53" s="21">
        <f>INDEX(Data[],MATCH($A53,Data[Dist],0),MATCH(I$5,Data[#Headers],0))</f>
        <v>4046386</v>
      </c>
      <c r="K53" s="59">
        <f>INDEX('Payment Total'!$A$7:$H$331,MATCH('Payment by Source'!$A53,'Payment Total'!$A$7:$A$331,0),6)-I53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260665</v>
      </c>
      <c r="D54" s="21">
        <f>IF(Notes!$B$2="June",ROUND('Budget by Source'!D54/10,0)+Q54,ROUND('Budget by Source'!D54/10,0))</f>
        <v>1187403</v>
      </c>
      <c r="E54" s="21">
        <f>IF(Notes!$B$2="June",ROUND('Budget by Source'!E54/10,0)+R54,ROUND('Budget by Source'!E54/10,0))</f>
        <v>143453</v>
      </c>
      <c r="F54" s="21">
        <f>IF(Notes!$B$2="June",ROUND('Budget by Source'!F54/10,0)+S54,ROUND('Budget by Source'!F54/10,0))</f>
        <v>131491</v>
      </c>
      <c r="G54" s="21">
        <f>IF(Notes!$B$2="June",ROUND('Budget by Source'!G54/10,0)+T54,ROUND('Budget by Source'!G54/10,0))</f>
        <v>641497</v>
      </c>
      <c r="H54" s="21">
        <f t="shared" si="0"/>
        <v>10133560</v>
      </c>
      <c r="I54" s="21">
        <f>INDEX(Data[],MATCH($A54,Data[Dist],0),MATCH(I$5,Data[#Headers],0))</f>
        <v>12498069</v>
      </c>
      <c r="K54" s="59">
        <f>INDEX('Payment Total'!$A$7:$H$331,MATCH('Payment by Source'!$A54,'Payment Total'!$A$7:$A$331,0),6)-I54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29224</v>
      </c>
      <c r="D55" s="21">
        <f>IF(Notes!$B$2="June",ROUND('Budget by Source'!D55/10,0)+Q55,ROUND('Budget by Source'!D55/10,0))</f>
        <v>94392</v>
      </c>
      <c r="E55" s="21">
        <f>IF(Notes!$B$2="June",ROUND('Budget by Source'!E55/10,0)+R55,ROUND('Budget by Source'!E55/10,0))</f>
        <v>9076</v>
      </c>
      <c r="F55" s="21">
        <f>IF(Notes!$B$2="June",ROUND('Budget by Source'!F55/10,0)+S55,ROUND('Budget by Source'!F55/10,0))</f>
        <v>8735</v>
      </c>
      <c r="G55" s="21">
        <f>IF(Notes!$B$2="June",ROUND('Budget by Source'!G55/10,0)+T55,ROUND('Budget by Source'!G55/10,0))</f>
        <v>44544</v>
      </c>
      <c r="H55" s="21">
        <f t="shared" si="0"/>
        <v>720733</v>
      </c>
      <c r="I55" s="21">
        <f>INDEX(Data[],MATCH($A55,Data[Dist],0),MATCH(I$5,Data[#Headers],0))</f>
        <v>906704</v>
      </c>
      <c r="K55" s="59">
        <f>INDEX('Payment Total'!$A$7:$H$331,MATCH('Payment by Source'!$A55,'Payment Total'!$A$7:$A$331,0),6)-I55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22601</v>
      </c>
      <c r="D56" s="21">
        <f>IF(Notes!$B$2="June",ROUND('Budget by Source'!D56/10,0)+Q56,ROUND('Budget by Source'!D56/10,0))</f>
        <v>106503</v>
      </c>
      <c r="E56" s="21">
        <f>IF(Notes!$B$2="June",ROUND('Budget by Source'!E56/10,0)+R56,ROUND('Budget by Source'!E56/10,0))</f>
        <v>10852</v>
      </c>
      <c r="F56" s="21">
        <f>IF(Notes!$B$2="June",ROUND('Budget by Source'!F56/10,0)+S56,ROUND('Budget by Source'!F56/10,0))</f>
        <v>10228</v>
      </c>
      <c r="G56" s="21">
        <f>IF(Notes!$B$2="June",ROUND('Budget by Source'!G56/10,0)+T56,ROUND('Budget by Source'!G56/10,0))</f>
        <v>50261</v>
      </c>
      <c r="H56" s="21">
        <f t="shared" si="0"/>
        <v>944601</v>
      </c>
      <c r="I56" s="21">
        <f>INDEX(Data[],MATCH($A56,Data[Dist],0),MATCH(I$5,Data[#Headers],0))</f>
        <v>1145046</v>
      </c>
      <c r="K56" s="59">
        <f>INDEX('Payment Total'!$A$7:$H$331,MATCH('Payment by Source'!$A56,'Payment Total'!$A$7:$A$331,0),6)-I56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72572</v>
      </c>
      <c r="E57" s="21">
        <f>IF(Notes!$B$2="June",ROUND('Budget by Source'!E57/10,0)+R57,ROUND('Budget by Source'!E57/10,0))</f>
        <v>6344</v>
      </c>
      <c r="F57" s="21">
        <f>IF(Notes!$B$2="June",ROUND('Budget by Source'!F57/10,0)+S57,ROUND('Budget by Source'!F57/10,0))</f>
        <v>7211</v>
      </c>
      <c r="G57" s="21">
        <f>IF(Notes!$B$2="June",ROUND('Budget by Source'!G57/10,0)+T57,ROUND('Budget by Source'!G57/10,0))</f>
        <v>30882</v>
      </c>
      <c r="H57" s="21">
        <f t="shared" si="0"/>
        <v>411580</v>
      </c>
      <c r="I57" s="21">
        <f>INDEX(Data[],MATCH($A57,Data[Dist],0),MATCH(I$5,Data[#Headers],0))</f>
        <v>556651</v>
      </c>
      <c r="K57" s="59">
        <f>INDEX('Payment Total'!$A$7:$H$331,MATCH('Payment by Source'!$A57,'Payment Total'!$A$7:$A$331,0),6)-I57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8960</v>
      </c>
      <c r="D58" s="21">
        <f>IF(Notes!$B$2="June",ROUND('Budget by Source'!D58/10,0)+Q58,ROUND('Budget by Source'!D58/10,0))</f>
        <v>49980</v>
      </c>
      <c r="E58" s="21">
        <f>IF(Notes!$B$2="June",ROUND('Budget by Source'!E58/10,0)+R58,ROUND('Budget by Source'!E58/10,0))</f>
        <v>3371</v>
      </c>
      <c r="F58" s="21">
        <f>IF(Notes!$B$2="June",ROUND('Budget by Source'!F58/10,0)+S58,ROUND('Budget by Source'!F58/10,0))</f>
        <v>3360</v>
      </c>
      <c r="G58" s="21">
        <f>IF(Notes!$B$2="June",ROUND('Budget by Source'!G58/10,0)+T58,ROUND('Budget by Source'!G58/10,0))</f>
        <v>17650</v>
      </c>
      <c r="H58" s="21">
        <f t="shared" si="0"/>
        <v>269468</v>
      </c>
      <c r="I58" s="21">
        <f>INDEX(Data[],MATCH($A58,Data[Dist],0),MATCH(I$5,Data[#Headers],0))</f>
        <v>352789</v>
      </c>
      <c r="K58" s="59">
        <f>INDEX('Payment Total'!$A$7:$H$331,MATCH('Payment by Source'!$A58,'Payment Total'!$A$7:$A$331,0),6)-I58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37797</v>
      </c>
      <c r="D59" s="21">
        <f>IF(Notes!$B$2="June",ROUND('Budget by Source'!D59/10,0)+Q59,ROUND('Budget by Source'!D59/10,0))</f>
        <v>142833</v>
      </c>
      <c r="E59" s="21">
        <f>IF(Notes!$B$2="June",ROUND('Budget by Source'!E59/10,0)+R59,ROUND('Budget by Source'!E59/10,0))</f>
        <v>11057</v>
      </c>
      <c r="F59" s="21">
        <f>IF(Notes!$B$2="June",ROUND('Budget by Source'!F59/10,0)+S59,ROUND('Budget by Source'!F59/10,0))</f>
        <v>11463</v>
      </c>
      <c r="G59" s="21">
        <f>IF(Notes!$B$2="June",ROUND('Budget by Source'!G59/10,0)+T59,ROUND('Budget by Source'!G59/10,0))</f>
        <v>57932</v>
      </c>
      <c r="H59" s="21">
        <f t="shared" si="0"/>
        <v>847102</v>
      </c>
      <c r="I59" s="21">
        <f>INDEX(Data[],MATCH($A59,Data[Dist],0),MATCH(I$5,Data[#Headers],0))</f>
        <v>1108184</v>
      </c>
      <c r="K59" s="59">
        <f>INDEX('Payment Total'!$A$7:$H$331,MATCH('Payment by Source'!$A59,'Payment Total'!$A$7:$A$331,0),6)-I59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7009</v>
      </c>
      <c r="D60" s="21">
        <f>IF(Notes!$B$2="June",ROUND('Budget by Source'!D60/10,0)+Q60,ROUND('Budget by Source'!D60/10,0))</f>
        <v>53326</v>
      </c>
      <c r="E60" s="21">
        <f>IF(Notes!$B$2="June",ROUND('Budget by Source'!E60/10,0)+R60,ROUND('Budget by Source'!E60/10,0))</f>
        <v>3468</v>
      </c>
      <c r="F60" s="21">
        <f>IF(Notes!$B$2="June",ROUND('Budget by Source'!F60/10,0)+S60,ROUND('Budget by Source'!F60/10,0))</f>
        <v>3063</v>
      </c>
      <c r="G60" s="21">
        <f>IF(Notes!$B$2="June",ROUND('Budget by Source'!G60/10,0)+T60,ROUND('Budget by Source'!G60/10,0))</f>
        <v>16159</v>
      </c>
      <c r="H60" s="21">
        <f t="shared" si="0"/>
        <v>244566</v>
      </c>
      <c r="I60" s="21">
        <f>INDEX(Data[],MATCH($A60,Data[Dist],0),MATCH(I$5,Data[#Headers],0))</f>
        <v>327591</v>
      </c>
      <c r="K60" s="59">
        <f>INDEX('Payment Total'!$A$7:$H$331,MATCH('Payment by Source'!$A60,'Payment Total'!$A$7:$A$331,0),6)-I60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4605</v>
      </c>
      <c r="G61" s="21">
        <f>IF(Notes!$B$2="June",ROUND('Budget by Source'!G61/10,0)+T61,ROUND('Budget by Source'!G61/10,0))</f>
        <v>23891</v>
      </c>
      <c r="H61" s="21">
        <f t="shared" si="0"/>
        <v>471968</v>
      </c>
      <c r="I61" s="21">
        <f>INDEX(Data[],MATCH($A61,Data[Dist],0),MATCH(I$5,Data[#Headers],0))</f>
        <v>581386</v>
      </c>
      <c r="K61" s="59">
        <f>INDEX('Payment Total'!$A$7:$H$331,MATCH('Payment by Source'!$A61,'Payment Total'!$A$7:$A$331,0),6)-I61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16751</v>
      </c>
      <c r="D62" s="21">
        <f>IF(Notes!$B$2="June",ROUND('Budget by Source'!D62/10,0)+Q62,ROUND('Budget by Source'!D62/10,0))</f>
        <v>90674</v>
      </c>
      <c r="E62" s="21">
        <f>IF(Notes!$B$2="June",ROUND('Budget by Source'!E62/10,0)+R62,ROUND('Budget by Source'!E62/10,0))</f>
        <v>5978</v>
      </c>
      <c r="F62" s="21">
        <f>IF(Notes!$B$2="June",ROUND('Budget by Source'!F62/10,0)+S62,ROUND('Budget by Source'!F62/10,0))</f>
        <v>6315</v>
      </c>
      <c r="G62" s="21">
        <f>IF(Notes!$B$2="June",ROUND('Budget by Source'!G62/10,0)+T62,ROUND('Budget by Source'!G62/10,0))</f>
        <v>31667</v>
      </c>
      <c r="H62" s="21">
        <f t="shared" si="0"/>
        <v>402361</v>
      </c>
      <c r="I62" s="21">
        <f>INDEX(Data[],MATCH($A62,Data[Dist],0),MATCH(I$5,Data[#Headers],0))</f>
        <v>553746</v>
      </c>
      <c r="K62" s="59">
        <f>INDEX('Payment Total'!$A$7:$H$331,MATCH('Payment by Source'!$A62,'Payment Total'!$A$7:$A$331,0),6)-I62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15978</v>
      </c>
      <c r="D63" s="21">
        <f>IF(Notes!$B$2="June",ROUND('Budget by Source'!D63/10,0)+Q63,ROUND('Budget by Source'!D63/10,0))</f>
        <v>105200</v>
      </c>
      <c r="E63" s="21">
        <f>IF(Notes!$B$2="June",ROUND('Budget by Source'!E63/10,0)+R63,ROUND('Budget by Source'!E63/10,0))</f>
        <v>11815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49650</v>
      </c>
      <c r="H63" s="21">
        <f t="shared" si="0"/>
        <v>871595</v>
      </c>
      <c r="I63" s="21">
        <f>INDEX(Data[],MATCH($A63,Data[Dist],0),MATCH(I$5,Data[#Headers],0))</f>
        <v>1063609</v>
      </c>
      <c r="K63" s="59">
        <f>INDEX('Payment Total'!$A$7:$H$331,MATCH('Payment by Source'!$A63,'Payment Total'!$A$7:$A$331,0),6)-I63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26888</v>
      </c>
      <c r="D64" s="21">
        <f>IF(Notes!$B$2="June",ROUND('Budget by Source'!D64/10,0)+Q64,ROUND('Budget by Source'!D64/10,0))</f>
        <v>114638</v>
      </c>
      <c r="E64" s="21">
        <f>IF(Notes!$B$2="June",ROUND('Budget by Source'!E64/10,0)+R64,ROUND('Budget by Source'!E64/10,0))</f>
        <v>12311</v>
      </c>
      <c r="F64" s="21">
        <f>IF(Notes!$B$2="June",ROUND('Budget by Source'!F64/10,0)+S64,ROUND('Budget by Source'!F64/10,0))</f>
        <v>12311</v>
      </c>
      <c r="G64" s="21">
        <f>IF(Notes!$B$2="June",ROUND('Budget by Source'!G64/10,0)+T64,ROUND('Budget by Source'!G64/10,0))</f>
        <v>59135</v>
      </c>
      <c r="H64" s="21">
        <f t="shared" si="0"/>
        <v>929626</v>
      </c>
      <c r="I64" s="21">
        <f>INDEX(Data[],MATCH($A64,Data[Dist],0),MATCH(I$5,Data[#Headers],0))</f>
        <v>1154909</v>
      </c>
      <c r="K64" s="59">
        <f>INDEX('Payment Total'!$A$7:$H$331,MATCH('Payment by Source'!$A64,'Payment Total'!$A$7:$A$331,0),6)-I64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3505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2393</v>
      </c>
      <c r="F65" s="21">
        <f>IF(Notes!$B$2="June",ROUND('Budget by Source'!F65/10,0)+S65,ROUND('Budget by Source'!F65/10,0))</f>
        <v>2186</v>
      </c>
      <c r="G65" s="21">
        <f>IF(Notes!$B$2="June",ROUND('Budget by Source'!G65/10,0)+T65,ROUND('Budget by Source'!G65/10,0))</f>
        <v>10586</v>
      </c>
      <c r="H65" s="21">
        <f t="shared" si="0"/>
        <v>124524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Total'!$A$7:$A$331,0),6)-I65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13253</v>
      </c>
      <c r="D66" s="21">
        <f>IF(Notes!$B$2="June",ROUND('Budget by Source'!D66/10,0)+Q66,ROUND('Budget by Source'!D66/10,0))</f>
        <v>83351</v>
      </c>
      <c r="E66" s="21">
        <f>IF(Notes!$B$2="June",ROUND('Budget by Source'!E66/10,0)+R66,ROUND('Budget by Source'!E66/10,0))</f>
        <v>8592</v>
      </c>
      <c r="F66" s="21">
        <f>IF(Notes!$B$2="June",ROUND('Budget by Source'!F66/10,0)+S66,ROUND('Budget by Source'!F66/10,0))</f>
        <v>8020</v>
      </c>
      <c r="G66" s="21">
        <f>IF(Notes!$B$2="June",ROUND('Budget by Source'!G66/10,0)+T66,ROUND('Budget by Source'!G66/10,0))</f>
        <v>39335</v>
      </c>
      <c r="H66" s="21">
        <f t="shared" si="0"/>
        <v>662685</v>
      </c>
      <c r="I66" s="21">
        <f>INDEX(Data[],MATCH($A66,Data[Dist],0),MATCH(I$5,Data[#Headers],0))</f>
        <v>815236</v>
      </c>
      <c r="K66" s="59">
        <f>INDEX('Payment Total'!$A$7:$H$331,MATCH('Payment by Source'!$A66,'Payment Total'!$A$7:$A$331,0),6)-I66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17146</v>
      </c>
      <c r="D67" s="21">
        <f>IF(Notes!$B$2="June",ROUND('Budget by Source'!D67/10,0)+Q67,ROUND('Budget by Source'!D67/10,0))</f>
        <v>79941</v>
      </c>
      <c r="E67" s="21">
        <f>IF(Notes!$B$2="June",ROUND('Budget by Source'!E67/10,0)+R67,ROUND('Budget by Source'!E67/10,0))</f>
        <v>7287</v>
      </c>
      <c r="F67" s="21">
        <f>IF(Notes!$B$2="June",ROUND('Budget by Source'!F67/10,0)+S67,ROUND('Budget by Source'!F67/10,0))</f>
        <v>6307</v>
      </c>
      <c r="G67" s="21">
        <f>IF(Notes!$B$2="June",ROUND('Budget by Source'!G67/10,0)+T67,ROUND('Budget by Source'!G67/10,0))</f>
        <v>37724</v>
      </c>
      <c r="H67" s="21">
        <f t="shared" si="0"/>
        <v>574550</v>
      </c>
      <c r="I67" s="21">
        <f>INDEX(Data[],MATCH($A67,Data[Dist],0),MATCH(I$5,Data[#Headers],0))</f>
        <v>722955</v>
      </c>
      <c r="K67" s="59">
        <f>INDEX('Payment Total'!$A$7:$H$331,MATCH('Payment by Source'!$A67,'Payment Total'!$A$7:$A$331,0),6)-I67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19876</v>
      </c>
      <c r="D68" s="21">
        <f>IF(Notes!$B$2="June",ROUND('Budget by Source'!D68/10,0)+Q68,ROUND('Budget by Source'!D68/10,0))</f>
        <v>78172</v>
      </c>
      <c r="E68" s="21">
        <f>IF(Notes!$B$2="June",ROUND('Budget by Source'!E68/10,0)+R68,ROUND('Budget by Source'!E68/10,0))</f>
        <v>8261</v>
      </c>
      <c r="F68" s="21">
        <f>IF(Notes!$B$2="June",ROUND('Budget by Source'!F68/10,0)+S68,ROUND('Budget by Source'!F68/10,0))</f>
        <v>7581</v>
      </c>
      <c r="G68" s="21">
        <f>IF(Notes!$B$2="June",ROUND('Budget by Source'!G68/10,0)+T68,ROUND('Budget by Source'!G68/10,0))</f>
        <v>37263</v>
      </c>
      <c r="H68" s="21">
        <f t="shared" si="0"/>
        <v>463020</v>
      </c>
      <c r="I68" s="21">
        <f>INDEX(Data[],MATCH($A68,Data[Dist],0),MATCH(I$5,Data[#Headers],0))</f>
        <v>614173</v>
      </c>
      <c r="K68" s="59">
        <f>INDEX('Payment Total'!$A$7:$H$331,MATCH('Payment by Source'!$A68,'Payment Total'!$A$7:$A$331,0),6)-I68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19096</v>
      </c>
      <c r="D69" s="21">
        <f>IF(Notes!$B$2="June",ROUND('Budget by Source'!D69/10,0)+Q69,ROUND('Budget by Source'!D69/10,0))</f>
        <v>113041</v>
      </c>
      <c r="E69" s="21">
        <f>IF(Notes!$B$2="June",ROUND('Budget by Source'!E69/10,0)+R69,ROUND('Budget by Source'!E69/10,0))</f>
        <v>12489</v>
      </c>
      <c r="F69" s="21">
        <f>IF(Notes!$B$2="June",ROUND('Budget by Source'!F69/10,0)+S69,ROUND('Budget by Source'!F69/10,0))</f>
        <v>10049</v>
      </c>
      <c r="G69" s="21">
        <f>IF(Notes!$B$2="June",ROUND('Budget by Source'!G69/10,0)+T69,ROUND('Budget by Source'!G69/10,0))</f>
        <v>54062</v>
      </c>
      <c r="H69" s="21">
        <f t="shared" si="0"/>
        <v>1002685</v>
      </c>
      <c r="I69" s="21">
        <f>INDEX(Data[],MATCH($A69,Data[Dist],0),MATCH(I$5,Data[#Headers],0))</f>
        <v>1211422</v>
      </c>
      <c r="K69" s="59">
        <f>INDEX('Payment Total'!$A$7:$H$331,MATCH('Payment by Source'!$A69,'Payment Total'!$A$7:$A$331,0),6)-I69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7405</v>
      </c>
      <c r="D70" s="21">
        <f>IF(Notes!$B$2="June",ROUND('Budget by Source'!D70/10,0)+Q70,ROUND('Budget by Source'!D70/10,0))</f>
        <v>37791</v>
      </c>
      <c r="E70" s="21">
        <f>IF(Notes!$B$2="June",ROUND('Budget by Source'!E70/10,0)+R70,ROUND('Budget by Source'!E70/10,0))</f>
        <v>2405</v>
      </c>
      <c r="F70" s="21">
        <f>IF(Notes!$B$2="June",ROUND('Budget by Source'!F70/10,0)+S70,ROUND('Budget by Source'!F70/10,0))</f>
        <v>2320</v>
      </c>
      <c r="G70" s="21">
        <f>IF(Notes!$B$2="June",ROUND('Budget by Source'!G70/10,0)+T70,ROUND('Budget by Source'!G70/10,0))</f>
        <v>10710</v>
      </c>
      <c r="H70" s="21">
        <f t="shared" si="0"/>
        <v>177794</v>
      </c>
      <c r="I70" s="21">
        <f>INDEX(Data[],MATCH($A70,Data[Dist],0),MATCH(I$5,Data[#Headers],0))</f>
        <v>238425</v>
      </c>
      <c r="K70" s="59">
        <f>INDEX('Payment Total'!$A$7:$H$331,MATCH('Payment by Source'!$A70,'Payment Total'!$A$7:$A$331,0),6)-I70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1950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2117</v>
      </c>
      <c r="F71" s="21">
        <f>IF(Notes!$B$2="June",ROUND('Budget by Source'!F71/10,0)+S71,ROUND('Budget by Source'!F71/10,0))</f>
        <v>2280</v>
      </c>
      <c r="G71" s="21">
        <f>IF(Notes!$B$2="June",ROUND('Budget by Source'!G71/10,0)+T71,ROUND('Budget by Source'!G71/10,0))</f>
        <v>10692</v>
      </c>
      <c r="H71" s="21">
        <f t="shared" ref="H71:H134" si="3">I71-SUM(C71:G71)</f>
        <v>46247</v>
      </c>
      <c r="I71" s="21">
        <f>INDEX(Data[],MATCH($A71,Data[Dist],0),MATCH(I$5,Data[#Headers],0))</f>
        <v>96523</v>
      </c>
      <c r="K71" s="59">
        <f>INDEX('Payment Total'!$A$7:$H$331,MATCH('Payment by Source'!$A71,'Payment Total'!$A$7:$A$331,0),6)-I71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61567</v>
      </c>
      <c r="D72" s="21">
        <f>IF(Notes!$B$2="June",ROUND('Budget by Source'!D72/10,0)+Q72,ROUND('Budget by Source'!D72/10,0))</f>
        <v>223935</v>
      </c>
      <c r="E72" s="21">
        <f>IF(Notes!$B$2="June",ROUND('Budget by Source'!E72/10,0)+R72,ROUND('Budget by Source'!E72/10,0))</f>
        <v>21014</v>
      </c>
      <c r="F72" s="21">
        <f>IF(Notes!$B$2="June",ROUND('Budget by Source'!F72/10,0)+S72,ROUND('Budget by Source'!F72/10,0))</f>
        <v>22580</v>
      </c>
      <c r="G72" s="21">
        <f>IF(Notes!$B$2="June",ROUND('Budget by Source'!G72/10,0)+T72,ROUND('Budget by Source'!G72/10,0))</f>
        <v>115814</v>
      </c>
      <c r="H72" s="21">
        <f t="shared" si="3"/>
        <v>1668162</v>
      </c>
      <c r="I72" s="21">
        <f>INDEX(Data[],MATCH($A72,Data[Dist],0),MATCH(I$5,Data[#Headers],0))</f>
        <v>2113072</v>
      </c>
      <c r="K72" s="59">
        <f>INDEX('Payment Total'!$A$7:$H$331,MATCH('Payment by Source'!$A72,'Payment Total'!$A$7:$A$331,0),6)-I72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18701</v>
      </c>
      <c r="D73" s="21">
        <f>IF(Notes!$B$2="June",ROUND('Budget by Source'!D73/10,0)+Q73,ROUND('Budget by Source'!D73/10,0))</f>
        <v>94553</v>
      </c>
      <c r="E73" s="21">
        <f>IF(Notes!$B$2="June",ROUND('Budget by Source'!E73/10,0)+R73,ROUND('Budget by Source'!E73/10,0))</f>
        <v>8884</v>
      </c>
      <c r="F73" s="21">
        <f>IF(Notes!$B$2="June",ROUND('Budget by Source'!F73/10,0)+S73,ROUND('Budget by Source'!F73/10,0))</f>
        <v>8463</v>
      </c>
      <c r="G73" s="21">
        <f>IF(Notes!$B$2="June",ROUND('Budget by Source'!G73/10,0)+T73,ROUND('Budget by Source'!G73/10,0))</f>
        <v>44615</v>
      </c>
      <c r="H73" s="21">
        <f t="shared" si="3"/>
        <v>313353</v>
      </c>
      <c r="I73" s="21">
        <f>INDEX(Data[],MATCH($A73,Data[Dist],0),MATCH(I$5,Data[#Headers],0))</f>
        <v>488569</v>
      </c>
      <c r="K73" s="59">
        <f>INDEX('Payment Total'!$A$7:$H$331,MATCH('Payment by Source'!$A73,'Payment Total'!$A$7:$A$331,0),6)-I73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72476</v>
      </c>
      <c r="D74" s="21">
        <f>IF(Notes!$B$2="June",ROUND('Budget by Source'!D74/10,0)+Q74,ROUND('Budget by Source'!D74/10,0))</f>
        <v>257056</v>
      </c>
      <c r="E74" s="21">
        <f>IF(Notes!$B$2="June",ROUND('Budget by Source'!E74/10,0)+R74,ROUND('Budget by Source'!E74/10,0))</f>
        <v>32699</v>
      </c>
      <c r="F74" s="21">
        <f>IF(Notes!$B$2="June",ROUND('Budget by Source'!F74/10,0)+S74,ROUND('Budget by Source'!F74/10,0))</f>
        <v>28309</v>
      </c>
      <c r="G74" s="21">
        <f>IF(Notes!$B$2="June",ROUND('Budget by Source'!G74/10,0)+T74,ROUND('Budget by Source'!G74/10,0))</f>
        <v>138303</v>
      </c>
      <c r="H74" s="21">
        <f t="shared" si="3"/>
        <v>2677573</v>
      </c>
      <c r="I74" s="21">
        <f>INDEX(Data[],MATCH($A74,Data[Dist],0),MATCH(I$5,Data[#Headers],0))</f>
        <v>3206416</v>
      </c>
      <c r="K74" s="59">
        <f>INDEX('Payment Total'!$A$7:$H$331,MATCH('Payment by Source'!$A74,'Payment Total'!$A$7:$A$331,0),6)-I74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15978</v>
      </c>
      <c r="D75" s="21">
        <f>IF(Notes!$B$2="June",ROUND('Budget by Source'!D75/10,0)+Q75,ROUND('Budget by Source'!D75/10,0))</f>
        <v>65993</v>
      </c>
      <c r="E75" s="21">
        <f>IF(Notes!$B$2="June",ROUND('Budget by Source'!E75/10,0)+R75,ROUND('Budget by Source'!E75/10,0))</f>
        <v>5573</v>
      </c>
      <c r="F75" s="21">
        <f>IF(Notes!$B$2="June",ROUND('Budget by Source'!F75/10,0)+S75,ROUND('Budget by Source'!F75/10,0))</f>
        <v>4801</v>
      </c>
      <c r="G75" s="21">
        <f>IF(Notes!$B$2="June",ROUND('Budget by Source'!G75/10,0)+T75,ROUND('Budget by Source'!G75/10,0))</f>
        <v>27067</v>
      </c>
      <c r="H75" s="21">
        <f t="shared" si="3"/>
        <v>417059</v>
      </c>
      <c r="I75" s="21">
        <f>INDEX(Data[],MATCH($A75,Data[Dist],0),MATCH(I$5,Data[#Headers],0))</f>
        <v>536471</v>
      </c>
      <c r="K75" s="59">
        <f>INDEX('Payment Total'!$A$7:$H$331,MATCH('Payment by Source'!$A75,'Payment Total'!$A$7:$A$331,0),6)-I75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112215</v>
      </c>
      <c r="D76" s="21">
        <f>IF(Notes!$B$2="June",ROUND('Budget by Source'!D76/10,0)+Q76,ROUND('Budget by Source'!D76/10,0))</f>
        <v>358979</v>
      </c>
      <c r="E76" s="21">
        <f>IF(Notes!$B$2="June",ROUND('Budget by Source'!E76/10,0)+R76,ROUND('Budget by Source'!E76/10,0))</f>
        <v>42346</v>
      </c>
      <c r="F76" s="21">
        <f>IF(Notes!$B$2="June",ROUND('Budget by Source'!F76/10,0)+S76,ROUND('Budget by Source'!F76/10,0))</f>
        <v>40260</v>
      </c>
      <c r="G76" s="21">
        <f>IF(Notes!$B$2="June",ROUND('Budget by Source'!G76/10,0)+T76,ROUND('Budget by Source'!G76/10,0))</f>
        <v>193942</v>
      </c>
      <c r="H76" s="21">
        <f t="shared" si="3"/>
        <v>2611727</v>
      </c>
      <c r="I76" s="21">
        <f>INDEX(Data[],MATCH($A76,Data[Dist],0),MATCH(I$5,Data[#Headers],0))</f>
        <v>3359469</v>
      </c>
      <c r="K76" s="59">
        <f>INDEX('Payment Total'!$A$7:$H$331,MATCH('Payment by Source'!$A76,'Payment Total'!$A$7:$A$331,0),6)-I76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8573</v>
      </c>
      <c r="D77" s="21">
        <f>IF(Notes!$B$2="June",ROUND('Budget by Source'!D77/10,0)+Q77,ROUND('Budget by Source'!D77/10,0))</f>
        <v>48779</v>
      </c>
      <c r="E77" s="21">
        <f>IF(Notes!$B$2="June",ROUND('Budget by Source'!E77/10,0)+R77,ROUND('Budget by Source'!E77/10,0))</f>
        <v>3527</v>
      </c>
      <c r="F77" s="21">
        <f>IF(Notes!$B$2="June",ROUND('Budget by Source'!F77/10,0)+S77,ROUND('Budget by Source'!F77/10,0))</f>
        <v>3231</v>
      </c>
      <c r="G77" s="21">
        <f>IF(Notes!$B$2="June",ROUND('Budget by Source'!G77/10,0)+T77,ROUND('Budget by Source'!G77/10,0))</f>
        <v>17097</v>
      </c>
      <c r="H77" s="21">
        <f t="shared" si="3"/>
        <v>257795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Total'!$A$7:$A$331,0),6)-I77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8573</v>
      </c>
      <c r="D78" s="21">
        <f>IF(Notes!$B$2="June",ROUND('Budget by Source'!D78/10,0)+Q78,ROUND('Budget by Source'!D78/10,0))</f>
        <v>48652</v>
      </c>
      <c r="E78" s="21">
        <f>IF(Notes!$B$2="June",ROUND('Budget by Source'!E78/10,0)+R78,ROUND('Budget by Source'!E78/10,0))</f>
        <v>3546</v>
      </c>
      <c r="F78" s="21">
        <f>IF(Notes!$B$2="June",ROUND('Budget by Source'!F78/10,0)+S78,ROUND('Budget by Source'!F78/10,0))</f>
        <v>3329</v>
      </c>
      <c r="G78" s="21">
        <f>IF(Notes!$B$2="June",ROUND('Budget by Source'!G78/10,0)+T78,ROUND('Budget by Source'!G78/10,0))</f>
        <v>17187</v>
      </c>
      <c r="H78" s="21">
        <f t="shared" si="3"/>
        <v>176871</v>
      </c>
      <c r="I78" s="21">
        <f>INDEX(Data[],MATCH($A78,Data[Dist],0),MATCH(I$5,Data[#Headers],0))</f>
        <v>258158</v>
      </c>
      <c r="K78" s="59">
        <f>INDEX('Payment Total'!$A$7:$H$331,MATCH('Payment by Source'!$A78,'Payment Total'!$A$7:$A$331,0),6)-I78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17533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6604</v>
      </c>
      <c r="F79" s="21">
        <f>IF(Notes!$B$2="June",ROUND('Budget by Source'!F79/10,0)+S79,ROUND('Budget by Source'!F79/10,0))</f>
        <v>6329</v>
      </c>
      <c r="G79" s="21">
        <f>IF(Notes!$B$2="June",ROUND('Budget by Source'!G79/10,0)+T79,ROUND('Budget by Source'!G79/10,0))</f>
        <v>28598</v>
      </c>
      <c r="H79" s="21">
        <f t="shared" si="3"/>
        <v>495808</v>
      </c>
      <c r="I79" s="21">
        <f>INDEX(Data[],MATCH($A79,Data[Dist],0),MATCH(I$5,Data[#Headers],0))</f>
        <v>634615</v>
      </c>
      <c r="K79" s="59">
        <f>INDEX('Payment Total'!$A$7:$H$331,MATCH('Payment by Source'!$A79,'Payment Total'!$A$7:$A$331,0),6)-I79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46627</v>
      </c>
      <c r="E80" s="21">
        <f>IF(Notes!$B$2="June",ROUND('Budget by Source'!E80/10,0)+R80,ROUND('Budget by Source'!E80/10,0))</f>
        <v>3778</v>
      </c>
      <c r="F80" s="21">
        <f>IF(Notes!$B$2="June",ROUND('Budget by Source'!F80/10,0)+S80,ROUND('Budget by Source'!F80/10,0))</f>
        <v>3508</v>
      </c>
      <c r="G80" s="21">
        <f>IF(Notes!$B$2="June",ROUND('Budget by Source'!G80/10,0)+T80,ROUND('Budget by Source'!G80/10,0))</f>
        <v>16465</v>
      </c>
      <c r="H80" s="21">
        <f t="shared" si="3"/>
        <v>236785</v>
      </c>
      <c r="I80" s="21">
        <f>INDEX(Data[],MATCH($A80,Data[Dist],0),MATCH(I$5,Data[#Headers],0))</f>
        <v>312618</v>
      </c>
      <c r="K80" s="59">
        <f>INDEX('Payment Total'!$A$7:$H$331,MATCH('Payment by Source'!$A80,'Payment Total'!$A$7:$A$331,0),6)-I80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8960</v>
      </c>
      <c r="D81" s="21">
        <f>IF(Notes!$B$2="June",ROUND('Budget by Source'!D81/10,0)+Q81,ROUND('Budget by Source'!D81/10,0))</f>
        <v>40233</v>
      </c>
      <c r="E81" s="21">
        <f>IF(Notes!$B$2="June",ROUND('Budget by Source'!E81/10,0)+R81,ROUND('Budget by Source'!E81/10,0))</f>
        <v>3399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14207</v>
      </c>
      <c r="H81" s="21">
        <f t="shared" si="3"/>
        <v>124724</v>
      </c>
      <c r="I81" s="21">
        <f>INDEX(Data[],MATCH($A81,Data[Dist],0),MATCH(I$5,Data[#Headers],0))</f>
        <v>194428</v>
      </c>
      <c r="K81" s="59">
        <f>INDEX('Payment Total'!$A$7:$H$331,MATCH('Payment by Source'!$A81,'Payment Total'!$A$7:$A$331,0),6)-I81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141038</v>
      </c>
      <c r="D82" s="21">
        <f>IF(Notes!$B$2="June",ROUND('Budget by Source'!D82/10,0)+Q82,ROUND('Budget by Source'!D82/10,0))</f>
        <v>621607</v>
      </c>
      <c r="E82" s="21">
        <f>IF(Notes!$B$2="June",ROUND('Budget by Source'!E82/10,0)+R82,ROUND('Budget by Source'!E82/10,0))</f>
        <v>83568</v>
      </c>
      <c r="F82" s="21">
        <f>IF(Notes!$B$2="June",ROUND('Budget by Source'!F82/10,0)+S82,ROUND('Budget by Source'!F82/10,0))</f>
        <v>66670</v>
      </c>
      <c r="G82" s="21">
        <f>IF(Notes!$B$2="June",ROUND('Budget by Source'!G82/10,0)+T82,ROUND('Budget by Source'!G82/10,0))</f>
        <v>335826</v>
      </c>
      <c r="H82" s="21">
        <f t="shared" si="3"/>
        <v>6564175</v>
      </c>
      <c r="I82" s="21">
        <f>INDEX(Data[],MATCH($A82,Data[Dist],0),MATCH(I$5,Data[#Headers],0))</f>
        <v>7812884</v>
      </c>
      <c r="K82" s="59">
        <f>INDEX('Payment Total'!$A$7:$H$331,MATCH('Payment by Source'!$A82,'Payment Total'!$A$7:$A$331,0),6)-I82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31947</v>
      </c>
      <c r="D83" s="21">
        <f>IF(Notes!$B$2="June",ROUND('Budget by Source'!D83/10,0)+Q83,ROUND('Budget by Source'!D83/10,0))</f>
        <v>112493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10565</v>
      </c>
      <c r="G83" s="21">
        <f>IF(Notes!$B$2="June",ROUND('Budget by Source'!G83/10,0)+T83,ROUND('Budget by Source'!G83/10,0))</f>
        <v>53084</v>
      </c>
      <c r="H83" s="21">
        <f t="shared" si="3"/>
        <v>840109</v>
      </c>
      <c r="I83" s="21">
        <f>INDEX(Data[],MATCH($A83,Data[Dist],0),MATCH(I$5,Data[#Headers],0))</f>
        <v>1060210</v>
      </c>
      <c r="K83" s="59">
        <f>INDEX('Payment Total'!$A$7:$H$331,MATCH('Payment by Source'!$A83,'Payment Total'!$A$7:$A$331,0),6)-I83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64289</v>
      </c>
      <c r="D84" s="21">
        <f>IF(Notes!$B$2="June",ROUND('Budget by Source'!D84/10,0)+Q84,ROUND('Budget by Source'!D84/10,0))</f>
        <v>247412</v>
      </c>
      <c r="E84" s="21">
        <f>IF(Notes!$B$2="June",ROUND('Budget by Source'!E84/10,0)+R84,ROUND('Budget by Source'!E84/10,0))</f>
        <v>27227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133666</v>
      </c>
      <c r="H84" s="21">
        <f t="shared" si="3"/>
        <v>1978830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Total'!$A$7:$A$331,0),6)-I84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12078</v>
      </c>
      <c r="D85" s="21">
        <f>IF(Notes!$B$2="June",ROUND('Budget by Source'!D85/10,0)+Q85,ROUND('Budget by Source'!D85/10,0))</f>
        <v>47496</v>
      </c>
      <c r="E85" s="21">
        <f>IF(Notes!$B$2="June",ROUND('Budget by Source'!E85/10,0)+R85,ROUND('Budget by Source'!E85/10,0))</f>
        <v>3694</v>
      </c>
      <c r="F85" s="21">
        <f>IF(Notes!$B$2="June",ROUND('Budget by Source'!F85/10,0)+S85,ROUND('Budget by Source'!F85/10,0))</f>
        <v>3325</v>
      </c>
      <c r="G85" s="21">
        <f>IF(Notes!$B$2="June",ROUND('Budget by Source'!G85/10,0)+T85,ROUND('Budget by Source'!G85/10,0))</f>
        <v>16779</v>
      </c>
      <c r="H85" s="21">
        <f t="shared" si="3"/>
        <v>257659</v>
      </c>
      <c r="I85" s="21">
        <f>INDEX(Data[],MATCH($A85,Data[Dist],0),MATCH(I$5,Data[#Headers],0))</f>
        <v>341031</v>
      </c>
      <c r="K85" s="59">
        <f>INDEX('Payment Total'!$A$7:$H$331,MATCH('Payment by Source'!$A85,'Payment Total'!$A$7:$A$331,0),6)-I85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1029982</v>
      </c>
      <c r="E86" s="21">
        <f>IF(Notes!$B$2="June",ROUND('Budget by Source'!E86/10,0)+R86,ROUND('Budget by Source'!E86/10,0))</f>
        <v>137896</v>
      </c>
      <c r="F86" s="21">
        <f>IF(Notes!$B$2="June",ROUND('Budget by Source'!F86/10,0)+S86,ROUND('Budget by Source'!F86/10,0))</f>
        <v>118230</v>
      </c>
      <c r="G86" s="21">
        <f>IF(Notes!$B$2="June",ROUND('Budget by Source'!G86/10,0)+T86,ROUND('Budget by Source'!G86/10,0))</f>
        <v>556449</v>
      </c>
      <c r="H86" s="21">
        <f t="shared" si="3"/>
        <v>8838782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Total'!$A$7:$A$331,0),6)-I86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14414</v>
      </c>
      <c r="D87" s="21">
        <f>IF(Notes!$B$2="June",ROUND('Budget by Source'!D87/10,0)+Q87,ROUND('Budget by Source'!D87/10,0))</f>
        <v>89881</v>
      </c>
      <c r="E87" s="21">
        <f>IF(Notes!$B$2="June",ROUND('Budget by Source'!E87/10,0)+R87,ROUND('Budget by Source'!E87/10,0))</f>
        <v>8554</v>
      </c>
      <c r="F87" s="21">
        <f>IF(Notes!$B$2="June",ROUND('Budget by Source'!F87/10,0)+S87,ROUND('Budget by Source'!F87/10,0))</f>
        <v>8380</v>
      </c>
      <c r="G87" s="21">
        <f>IF(Notes!$B$2="June",ROUND('Budget by Source'!G87/10,0)+T87,ROUND('Budget by Source'!G87/10,0))</f>
        <v>42420</v>
      </c>
      <c r="H87" s="21">
        <f t="shared" si="3"/>
        <v>662869</v>
      </c>
      <c r="I87" s="21">
        <f>INDEX(Data[],MATCH($A87,Data[Dist],0),MATCH(I$5,Data[#Headers],0))</f>
        <v>826518</v>
      </c>
      <c r="K87" s="59">
        <f>INDEX('Payment Total'!$A$7:$H$331,MATCH('Payment by Source'!$A87,'Payment Total'!$A$7:$A$331,0),6)-I87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35065</v>
      </c>
      <c r="D88" s="21">
        <f>IF(Notes!$B$2="June",ROUND('Budget by Source'!D88/10,0)+Q88,ROUND('Budget by Source'!D88/10,0))</f>
        <v>130756</v>
      </c>
      <c r="E88" s="21">
        <f>IF(Notes!$B$2="June",ROUND('Budget by Source'!E88/10,0)+R88,ROUND('Budget by Source'!E88/10,0))</f>
        <v>12113</v>
      </c>
      <c r="F88" s="21">
        <f>IF(Notes!$B$2="June",ROUND('Budget by Source'!F88/10,0)+S88,ROUND('Budget by Source'!F88/10,0))</f>
        <v>12326</v>
      </c>
      <c r="G88" s="21">
        <f>IF(Notes!$B$2="June",ROUND('Budget by Source'!G88/10,0)+T88,ROUND('Budget by Source'!G88/10,0))</f>
        <v>59595</v>
      </c>
      <c r="H88" s="21">
        <f t="shared" si="3"/>
        <v>719595</v>
      </c>
      <c r="I88" s="21">
        <f>INDEX(Data[],MATCH($A88,Data[Dist],0),MATCH(I$5,Data[#Headers],0))</f>
        <v>969450</v>
      </c>
      <c r="K88" s="59">
        <f>INDEX('Payment Total'!$A$7:$H$331,MATCH('Payment by Source'!$A88,'Payment Total'!$A$7:$A$331,0),6)-I88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7405</v>
      </c>
      <c r="D89" s="21">
        <f>IF(Notes!$B$2="June",ROUND('Budget by Source'!D89/10,0)+Q89,ROUND('Budget by Source'!D89/10,0))</f>
        <v>22034</v>
      </c>
      <c r="E89" s="21">
        <f>IF(Notes!$B$2="June",ROUND('Budget by Source'!E89/10,0)+R89,ROUND('Budget by Source'!E89/10,0))</f>
        <v>1548</v>
      </c>
      <c r="F89" s="21">
        <f>IF(Notes!$B$2="June",ROUND('Budget by Source'!F89/10,0)+S89,ROUND('Budget by Source'!F89/10,0))</f>
        <v>1014</v>
      </c>
      <c r="G89" s="21">
        <f>IF(Notes!$B$2="June",ROUND('Budget by Source'!G89/10,0)+T89,ROUND('Budget by Source'!G89/10,0))</f>
        <v>7367</v>
      </c>
      <c r="H89" s="21">
        <f t="shared" si="3"/>
        <v>103439</v>
      </c>
      <c r="I89" s="21">
        <f>INDEX(Data[],MATCH($A89,Data[Dist],0),MATCH(I$5,Data[#Headers],0))</f>
        <v>142807</v>
      </c>
      <c r="K89" s="59">
        <f>INDEX('Payment Total'!$A$7:$H$331,MATCH('Payment by Source'!$A89,'Payment Total'!$A$7:$A$331,0),6)-I89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45187</v>
      </c>
      <c r="D90" s="21">
        <f>IF(Notes!$B$2="June",ROUND('Budget by Source'!D90/10,0)+Q90,ROUND('Budget by Source'!D90/10,0))</f>
        <v>151607</v>
      </c>
      <c r="E90" s="21">
        <f>IF(Notes!$B$2="June",ROUND('Budget by Source'!E90/10,0)+R90,ROUND('Budget by Source'!E90/10,0))</f>
        <v>19215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78435</v>
      </c>
      <c r="H90" s="21">
        <f t="shared" si="3"/>
        <v>1399621</v>
      </c>
      <c r="I90" s="21">
        <f>INDEX(Data[],MATCH($A90,Data[Dist],0),MATCH(I$5,Data[#Headers],0))</f>
        <v>1710025</v>
      </c>
      <c r="K90" s="59">
        <f>INDEX('Payment Total'!$A$7:$H$331,MATCH('Payment by Source'!$A90,'Payment Total'!$A$7:$A$331,0),6)-I90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14151364</v>
      </c>
      <c r="V90" s="136">
        <f t="shared" si="4"/>
        <v>1415136</v>
      </c>
      <c r="W90" s="136">
        <f t="shared" si="5"/>
        <v>14151360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17146</v>
      </c>
      <c r="D91" s="21">
        <f>IF(Notes!$B$2="June",ROUND('Budget by Source'!D91/10,0)+Q91,ROUND('Budget by Source'!D91/10,0))</f>
        <v>77261</v>
      </c>
      <c r="E91" s="21">
        <f>IF(Notes!$B$2="June",ROUND('Budget by Source'!E91/10,0)+R91,ROUND('Budget by Source'!E91/10,0))</f>
        <v>5736</v>
      </c>
      <c r="F91" s="21">
        <f>IF(Notes!$B$2="June",ROUND('Budget by Source'!F91/10,0)+S91,ROUND('Budget by Source'!F91/10,0))</f>
        <v>5723</v>
      </c>
      <c r="G91" s="21">
        <f>IF(Notes!$B$2="June",ROUND('Budget by Source'!G91/10,0)+T91,ROUND('Budget by Source'!G91/10,0))</f>
        <v>32872</v>
      </c>
      <c r="H91" s="21">
        <f t="shared" si="3"/>
        <v>548971</v>
      </c>
      <c r="I91" s="21">
        <f>INDEX(Data[],MATCH($A91,Data[Dist],0),MATCH(I$5,Data[#Headers],0))</f>
        <v>687709</v>
      </c>
      <c r="K91" s="59">
        <f>INDEX('Payment Total'!$A$7:$H$331,MATCH('Payment by Source'!$A91,'Payment Total'!$A$7:$A$331,0),6)-I91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528776</v>
      </c>
      <c r="D92" s="21">
        <f>IF(Notes!$B$2="June",ROUND('Budget by Source'!D92/10,0)+Q92,ROUND('Budget by Source'!D92/10,0))</f>
        <v>2250184</v>
      </c>
      <c r="E92" s="21">
        <f>IF(Notes!$B$2="June",ROUND('Budget by Source'!E92/10,0)+R92,ROUND('Budget by Source'!E92/10,0))</f>
        <v>329904</v>
      </c>
      <c r="F92" s="21">
        <f>IF(Notes!$B$2="June",ROUND('Budget by Source'!F92/10,0)+S92,ROUND('Budget by Source'!F92/10,0))</f>
        <v>276933</v>
      </c>
      <c r="G92" s="21">
        <f>IF(Notes!$B$2="June",ROUND('Budget by Source'!G92/10,0)+T92,ROUND('Budget by Source'!G92/10,0))</f>
        <v>1215672</v>
      </c>
      <c r="H92" s="21">
        <f t="shared" si="3"/>
        <v>22611223</v>
      </c>
      <c r="I92" s="21">
        <f>INDEX(Data[],MATCH($A92,Data[Dist],0),MATCH(I$5,Data[#Headers],0))</f>
        <v>27212692</v>
      </c>
      <c r="K92" s="59">
        <f>INDEX('Payment Total'!$A$7:$H$331,MATCH('Payment by Source'!$A92,'Payment Total'!$A$7:$A$331,0),6)-I92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2723</v>
      </c>
      <c r="D93" s="21">
        <f>IF(Notes!$B$2="June",ROUND('Budget by Source'!D93/10,0)+Q93,ROUND('Budget by Source'!D93/10,0))</f>
        <v>24818</v>
      </c>
      <c r="E93" s="21">
        <f>IF(Notes!$B$2="June",ROUND('Budget by Source'!E93/10,0)+R93,ROUND('Budget by Source'!E93/10,0))</f>
        <v>1266</v>
      </c>
      <c r="F93" s="21">
        <f>IF(Notes!$B$2="June",ROUND('Budget by Source'!F93/10,0)+S93,ROUND('Budget by Source'!F93/10,0))</f>
        <v>1151</v>
      </c>
      <c r="G93" s="21">
        <f>IF(Notes!$B$2="June",ROUND('Budget by Source'!G93/10,0)+T93,ROUND('Budget by Source'!G93/10,0))</f>
        <v>4123</v>
      </c>
      <c r="H93" s="21">
        <f t="shared" si="3"/>
        <v>51702</v>
      </c>
      <c r="I93" s="21">
        <f>INDEX(Data[],MATCH($A93,Data[Dist],0),MATCH(I$5,Data[#Headers],0))</f>
        <v>85783</v>
      </c>
      <c r="K93" s="59">
        <f>INDEX('Payment Total'!$A$7:$H$331,MATCH('Payment by Source'!$A93,'Payment Total'!$A$7:$A$331,0),6)-I93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17919</v>
      </c>
      <c r="D94" s="21">
        <f>IF(Notes!$B$2="June",ROUND('Budget by Source'!D94/10,0)+Q94,ROUND('Budget by Source'!D94/10,0))</f>
        <v>77901</v>
      </c>
      <c r="E94" s="21">
        <f>IF(Notes!$B$2="June",ROUND('Budget by Source'!E94/10,0)+R94,ROUND('Budget by Source'!E94/10,0))</f>
        <v>6275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33144</v>
      </c>
      <c r="H94" s="21">
        <f t="shared" si="3"/>
        <v>530519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Total'!$A$7:$A$331,0),6)-I94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268469</v>
      </c>
      <c r="D95" s="21">
        <f>IF(Notes!$B$2="June",ROUND('Budget by Source'!D95/10,0)+Q95,ROUND('Budget by Source'!D95/10,0))</f>
        <v>860454</v>
      </c>
      <c r="E95" s="21">
        <f>IF(Notes!$B$2="June",ROUND('Budget by Source'!E95/10,0)+R95,ROUND('Budget by Source'!E95/10,0))</f>
        <v>88638</v>
      </c>
      <c r="F95" s="21">
        <f>IF(Notes!$B$2="June",ROUND('Budget by Source'!F95/10,0)+S95,ROUND('Budget by Source'!F95/10,0))</f>
        <v>86951</v>
      </c>
      <c r="G95" s="21">
        <f>IF(Notes!$B$2="June",ROUND('Budget by Source'!G95/10,0)+T95,ROUND('Budget by Source'!G95/10,0))</f>
        <v>403125</v>
      </c>
      <c r="H95" s="21">
        <f t="shared" si="3"/>
        <v>6190364</v>
      </c>
      <c r="I95" s="21">
        <f>INDEX(Data[],MATCH($A95,Data[Dist],0),MATCH(I$5,Data[#Headers],0))</f>
        <v>7898001</v>
      </c>
      <c r="K95" s="59">
        <f>INDEX('Payment Total'!$A$7:$H$331,MATCH('Payment by Source'!$A95,'Payment Total'!$A$7:$A$331,0),6)-I95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10128</v>
      </c>
      <c r="D96" s="21">
        <f>IF(Notes!$B$2="June",ROUND('Budget by Source'!D96/10,0)+Q96,ROUND('Budget by Source'!D96/10,0))</f>
        <v>42025</v>
      </c>
      <c r="E96" s="21">
        <f>IF(Notes!$B$2="June",ROUND('Budget by Source'!E96/10,0)+R96,ROUND('Budget by Source'!E96/10,0))</f>
        <v>2903</v>
      </c>
      <c r="F96" s="21">
        <f>IF(Notes!$B$2="June",ROUND('Budget by Source'!F96/10,0)+S96,ROUND('Budget by Source'!F96/10,0))</f>
        <v>2701</v>
      </c>
      <c r="G96" s="21">
        <f>IF(Notes!$B$2="June",ROUND('Budget by Source'!G96/10,0)+T96,ROUND('Budget by Source'!G96/10,0))</f>
        <v>13799</v>
      </c>
      <c r="H96" s="21">
        <f t="shared" si="3"/>
        <v>201406</v>
      </c>
      <c r="I96" s="21">
        <f>INDEX(Data[],MATCH($A96,Data[Dist],0),MATCH(I$5,Data[#Headers],0))</f>
        <v>272962</v>
      </c>
      <c r="K96" s="59">
        <f>INDEX('Payment Total'!$A$7:$H$331,MATCH('Payment by Source'!$A96,'Payment Total'!$A$7:$A$331,0),6)-I96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41561</v>
      </c>
      <c r="E97" s="21">
        <f>IF(Notes!$B$2="June",ROUND('Budget by Source'!E97/10,0)+R97,ROUND('Budget by Source'!E97/10,0))</f>
        <v>3314</v>
      </c>
      <c r="F97" s="21">
        <f>IF(Notes!$B$2="June",ROUND('Budget by Source'!F97/10,0)+S97,ROUND('Budget by Source'!F97/10,0))</f>
        <v>3434</v>
      </c>
      <c r="G97" s="21">
        <f>IF(Notes!$B$2="June",ROUND('Budget by Source'!G97/10,0)+T97,ROUND('Budget by Source'!G97/10,0))</f>
        <v>14679</v>
      </c>
      <c r="H97" s="21">
        <f t="shared" si="3"/>
        <v>155078</v>
      </c>
      <c r="I97" s="21">
        <f>INDEX(Data[],MATCH($A97,Data[Dist],0),MATCH(I$5,Data[#Headers],0))</f>
        <v>227807</v>
      </c>
      <c r="K97" s="59">
        <f>INDEX('Payment Total'!$A$7:$H$331,MATCH('Payment by Source'!$A97,'Payment Total'!$A$7:$A$331,0),6)-I97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12078</v>
      </c>
      <c r="D98" s="21">
        <f>IF(Notes!$B$2="June",ROUND('Budget by Source'!D98/10,0)+Q98,ROUND('Budget by Source'!D98/10,0))</f>
        <v>45276</v>
      </c>
      <c r="E98" s="21">
        <f>IF(Notes!$B$2="June",ROUND('Budget by Source'!E98/10,0)+R98,ROUND('Budget by Source'!E98/10,0))</f>
        <v>3628</v>
      </c>
      <c r="F98" s="21">
        <f>IF(Notes!$B$2="June",ROUND('Budget by Source'!F98/10,0)+S98,ROUND('Budget by Source'!F98/10,0))</f>
        <v>4319</v>
      </c>
      <c r="G98" s="21">
        <f>IF(Notes!$B$2="June",ROUND('Budget by Source'!G98/10,0)+T98,ROUND('Budget by Source'!G98/10,0))</f>
        <v>18633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Total'!$A$7:$A$331,0),6)-I98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17533</v>
      </c>
      <c r="D99" s="21">
        <f>IF(Notes!$B$2="June",ROUND('Budget by Source'!D99/10,0)+Q99,ROUND('Budget by Source'!D99/10,0))</f>
        <v>81940</v>
      </c>
      <c r="E99" s="21">
        <f>IF(Notes!$B$2="June",ROUND('Budget by Source'!E99/10,0)+R99,ROUND('Budget by Source'!E99/10,0))</f>
        <v>7134</v>
      </c>
      <c r="F99" s="21">
        <f>IF(Notes!$B$2="June",ROUND('Budget by Source'!F99/10,0)+S99,ROUND('Budget by Source'!F99/10,0))</f>
        <v>5995</v>
      </c>
      <c r="G99" s="21">
        <f>IF(Notes!$B$2="June",ROUND('Budget by Source'!G99/10,0)+T99,ROUND('Budget by Source'!G99/10,0))</f>
        <v>36179</v>
      </c>
      <c r="H99" s="21">
        <f t="shared" si="3"/>
        <v>519335</v>
      </c>
      <c r="I99" s="21">
        <f>INDEX(Data[],MATCH($A99,Data[Dist],0),MATCH(I$5,Data[#Headers],0))</f>
        <v>668116</v>
      </c>
      <c r="K99" s="59">
        <f>INDEX('Payment Total'!$A$7:$H$331,MATCH('Payment by Source'!$A99,'Payment Total'!$A$7:$A$331,0),6)-I99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23374</v>
      </c>
      <c r="D100" s="21">
        <f>IF(Notes!$B$2="June",ROUND('Budget by Source'!D100/10,0)+Q100,ROUND('Budget by Source'!D100/10,0))</f>
        <v>95065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7419</v>
      </c>
      <c r="G100" s="21">
        <f>IF(Notes!$B$2="June",ROUND('Budget by Source'!G100/10,0)+T100,ROUND('Budget by Source'!G100/10,0))</f>
        <v>37163</v>
      </c>
      <c r="H100" s="21">
        <f t="shared" si="3"/>
        <v>626775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Total'!$A$7:$A$331,0),6)-I100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14810</v>
      </c>
      <c r="D101" s="21">
        <f>IF(Notes!$B$2="June",ROUND('Budget by Source'!D101/10,0)+Q101,ROUND('Budget by Source'!D101/10,0))</f>
        <v>73707</v>
      </c>
      <c r="E101" s="21">
        <f>IF(Notes!$B$2="June",ROUND('Budget by Source'!E101/10,0)+R101,ROUND('Budget by Source'!E101/10,0))</f>
        <v>4718</v>
      </c>
      <c r="F101" s="21">
        <f>IF(Notes!$B$2="June",ROUND('Budget by Source'!F101/10,0)+S101,ROUND('Budget by Source'!F101/10,0))</f>
        <v>4175</v>
      </c>
      <c r="G101" s="21">
        <f>IF(Notes!$B$2="June",ROUND('Budget by Source'!G101/10,0)+T101,ROUND('Budget by Source'!G101/10,0))</f>
        <v>21776</v>
      </c>
      <c r="H101" s="21">
        <f t="shared" si="3"/>
        <v>321420</v>
      </c>
      <c r="I101" s="21">
        <f>INDEX(Data[],MATCH($A101,Data[Dist],0),MATCH(I$5,Data[#Headers],0))</f>
        <v>440606</v>
      </c>
      <c r="K101" s="59">
        <f>INDEX('Payment Total'!$A$7:$H$331,MATCH('Payment by Source'!$A101,'Payment Total'!$A$7:$A$331,0),6)-I101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13246</v>
      </c>
      <c r="D102" s="21">
        <f>IF(Notes!$B$2="June",ROUND('Budget by Source'!D102/10,0)+Q102,ROUND('Budget by Source'!D102/10,0))</f>
        <v>49150</v>
      </c>
      <c r="E102" s="21">
        <f>IF(Notes!$B$2="June",ROUND('Budget by Source'!E102/10,0)+R102,ROUND('Budget by Source'!E102/10,0))</f>
        <v>4202</v>
      </c>
      <c r="F102" s="21">
        <f>IF(Notes!$B$2="June",ROUND('Budget by Source'!F102/10,0)+S102,ROUND('Budget by Source'!F102/10,0))</f>
        <v>3980</v>
      </c>
      <c r="G102" s="21">
        <f>IF(Notes!$B$2="June",ROUND('Budget by Source'!G102/10,0)+T102,ROUND('Budget by Source'!G102/10,0))</f>
        <v>20228</v>
      </c>
      <c r="H102" s="21">
        <f t="shared" si="3"/>
        <v>314748</v>
      </c>
      <c r="I102" s="21">
        <f>INDEX(Data[],MATCH($A102,Data[Dist],0),MATCH(I$5,Data[#Headers],0))</f>
        <v>405554</v>
      </c>
      <c r="K102" s="59">
        <f>INDEX('Payment Total'!$A$7:$H$331,MATCH('Payment by Source'!$A102,'Payment Total'!$A$7:$A$331,0),6)-I102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11296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3969</v>
      </c>
      <c r="F103" s="21">
        <f>IF(Notes!$B$2="June",ROUND('Budget by Source'!F103/10,0)+S103,ROUND('Budget by Source'!F103/10,0))</f>
        <v>4180</v>
      </c>
      <c r="G103" s="21">
        <f>IF(Notes!$B$2="June",ROUND('Budget by Source'!G103/10,0)+T103,ROUND('Budget by Source'!G103/10,0))</f>
        <v>20975</v>
      </c>
      <c r="H103" s="21">
        <f t="shared" si="3"/>
        <v>292411</v>
      </c>
      <c r="I103" s="21">
        <f>INDEX(Data[],MATCH($A103,Data[Dist],0),MATCH(I$5,Data[#Headers],0))</f>
        <v>402374</v>
      </c>
      <c r="K103" s="59">
        <f>INDEX('Payment Total'!$A$7:$H$331,MATCH('Payment by Source'!$A103,'Payment Total'!$A$7:$A$331,0),6)-I103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3042133</v>
      </c>
      <c r="V103" s="136">
        <f t="shared" si="4"/>
        <v>304213</v>
      </c>
      <c r="W103" s="136">
        <f t="shared" si="5"/>
        <v>3042130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10128</v>
      </c>
      <c r="D104" s="21">
        <f>IF(Notes!$B$2="June",ROUND('Budget by Source'!D104/10,0)+Q104,ROUND('Budget by Source'!D104/10,0))</f>
        <v>58049</v>
      </c>
      <c r="E104" s="21">
        <f>IF(Notes!$B$2="June",ROUND('Budget by Source'!E104/10,0)+R104,ROUND('Budget by Source'!E104/10,0))</f>
        <v>3862</v>
      </c>
      <c r="F104" s="21">
        <f>IF(Notes!$B$2="June",ROUND('Budget by Source'!F104/10,0)+S104,ROUND('Budget by Source'!F104/10,0))</f>
        <v>3154</v>
      </c>
      <c r="G104" s="21">
        <f>IF(Notes!$B$2="June",ROUND('Budget by Source'!G104/10,0)+T104,ROUND('Budget by Source'!G104/10,0))</f>
        <v>17413</v>
      </c>
      <c r="H104" s="21">
        <f t="shared" si="3"/>
        <v>257694</v>
      </c>
      <c r="I104" s="21">
        <f>INDEX(Data[],MATCH($A104,Data[Dist],0),MATCH(I$5,Data[#Headers],0))</f>
        <v>350300</v>
      </c>
      <c r="K104" s="59">
        <f>INDEX('Payment Total'!$A$7:$H$331,MATCH('Payment by Source'!$A104,'Payment Total'!$A$7:$A$331,0),6)-I104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7009</v>
      </c>
      <c r="D105" s="21">
        <f>IF(Notes!$B$2="June",ROUND('Budget by Source'!D105/10,0)+Q105,ROUND('Budget by Source'!D105/10,0))</f>
        <v>49677</v>
      </c>
      <c r="E105" s="21">
        <f>IF(Notes!$B$2="June",ROUND('Budget by Source'!E105/10,0)+R105,ROUND('Budget by Source'!E105/10,0))</f>
        <v>2807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12213</v>
      </c>
      <c r="H105" s="21">
        <f t="shared" si="3"/>
        <v>111961</v>
      </c>
      <c r="I105" s="21">
        <f>INDEX(Data[],MATCH($A105,Data[Dist],0),MATCH(I$5,Data[#Headers],0))</f>
        <v>186007</v>
      </c>
      <c r="K105" s="59">
        <f>INDEX('Payment Total'!$A$7:$H$331,MATCH('Payment by Source'!$A105,'Payment Total'!$A$7:$A$331,0),6)-I105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4287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3314</v>
      </c>
      <c r="F106" s="21">
        <f>IF(Notes!$B$2="June",ROUND('Budget by Source'!F106/10,0)+S106,ROUND('Budget by Source'!F106/10,0))</f>
        <v>2958</v>
      </c>
      <c r="G106" s="21">
        <f>IF(Notes!$B$2="June",ROUND('Budget by Source'!G106/10,0)+T106,ROUND('Budget by Source'!G106/10,0))</f>
        <v>14089</v>
      </c>
      <c r="H106" s="21">
        <f t="shared" si="3"/>
        <v>183167</v>
      </c>
      <c r="I106" s="21">
        <f>INDEX(Data[],MATCH($A106,Data[Dist],0),MATCH(I$5,Data[#Headers],0))</f>
        <v>248503</v>
      </c>
      <c r="K106" s="59">
        <f>INDEX('Payment Total'!$A$7:$H$331,MATCH('Payment by Source'!$A106,'Payment Total'!$A$7:$A$331,0),6)-I106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10523</v>
      </c>
      <c r="D107" s="21">
        <f>IF(Notes!$B$2="June",ROUND('Budget by Source'!D107/10,0)+Q107,ROUND('Budget by Source'!D107/10,0))</f>
        <v>55936</v>
      </c>
      <c r="E107" s="21">
        <f>IF(Notes!$B$2="June",ROUND('Budget by Source'!E107/10,0)+R107,ROUND('Budget by Source'!E107/10,0))</f>
        <v>3526</v>
      </c>
      <c r="F107" s="21">
        <f>IF(Notes!$B$2="June",ROUND('Budget by Source'!F107/10,0)+S107,ROUND('Budget by Source'!F107/10,0))</f>
        <v>3279</v>
      </c>
      <c r="G107" s="21">
        <f>IF(Notes!$B$2="June",ROUND('Budget by Source'!G107/10,0)+T107,ROUND('Budget by Source'!G107/10,0))</f>
        <v>15222</v>
      </c>
      <c r="H107" s="21">
        <f t="shared" si="3"/>
        <v>201989</v>
      </c>
      <c r="I107" s="21">
        <f>INDEX(Data[],MATCH($A107,Data[Dist],0),MATCH(I$5,Data[#Headers],0))</f>
        <v>290475</v>
      </c>
      <c r="K107" s="59">
        <f>INDEX('Payment Total'!$A$7:$H$331,MATCH('Payment by Source'!$A107,'Payment Total'!$A$7:$A$331,0),6)-I107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10523</v>
      </c>
      <c r="D108" s="21">
        <f>IF(Notes!$B$2="June",ROUND('Budget by Source'!D108/10,0)+Q108,ROUND('Budget by Source'!D108/10,0))</f>
        <v>51532</v>
      </c>
      <c r="E108" s="21">
        <f>IF(Notes!$B$2="June",ROUND('Budget by Source'!E108/10,0)+R108,ROUND('Budget by Source'!E108/10,0))</f>
        <v>4469</v>
      </c>
      <c r="F108" s="21">
        <f>IF(Notes!$B$2="June",ROUND('Budget by Source'!F108/10,0)+S108,ROUND('Budget by Source'!F108/10,0))</f>
        <v>4447</v>
      </c>
      <c r="G108" s="21">
        <f>IF(Notes!$B$2="June",ROUND('Budget by Source'!G108/10,0)+T108,ROUND('Budget by Source'!G108/10,0))</f>
        <v>20659</v>
      </c>
      <c r="H108" s="21">
        <f t="shared" si="3"/>
        <v>332585</v>
      </c>
      <c r="I108" s="21">
        <f>INDEX(Data[],MATCH($A108,Data[Dist],0),MATCH(I$5,Data[#Headers],0))</f>
        <v>424215</v>
      </c>
      <c r="K108" s="59">
        <f>INDEX('Payment Total'!$A$7:$H$331,MATCH('Payment by Source'!$A108,'Payment Total'!$A$7:$A$331,0),6)-I108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16364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5555</v>
      </c>
      <c r="F109" s="21">
        <f>IF(Notes!$B$2="June",ROUND('Budget by Source'!F109/10,0)+S109,ROUND('Budget by Source'!F109/10,0))</f>
        <v>5372</v>
      </c>
      <c r="G109" s="21">
        <f>IF(Notes!$B$2="June",ROUND('Budget by Source'!G109/10,0)+T109,ROUND('Budget by Source'!G109/10,0))</f>
        <v>25963</v>
      </c>
      <c r="H109" s="21">
        <f t="shared" si="3"/>
        <v>290715</v>
      </c>
      <c r="I109" s="21">
        <f>INDEX(Data[],MATCH($A109,Data[Dist],0),MATCH(I$5,Data[#Headers],0))</f>
        <v>404982</v>
      </c>
      <c r="K109" s="59">
        <f>INDEX('Payment Total'!$A$7:$H$331,MATCH('Payment by Source'!$A109,'Payment Total'!$A$7:$A$331,0),6)-I109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7791</v>
      </c>
      <c r="D110" s="21">
        <f>IF(Notes!$B$2="June",ROUND('Budget by Source'!D110/10,0)+Q110,ROUND('Budget by Source'!D110/10,0))</f>
        <v>48603</v>
      </c>
      <c r="E110" s="21">
        <f>IF(Notes!$B$2="June",ROUND('Budget by Source'!E110/10,0)+R110,ROUND('Budget by Source'!E110/10,0))</f>
        <v>3852</v>
      </c>
      <c r="F110" s="21">
        <f>IF(Notes!$B$2="June",ROUND('Budget by Source'!F110/10,0)+S110,ROUND('Budget by Source'!F110/10,0))</f>
        <v>3727</v>
      </c>
      <c r="G110" s="21">
        <f>IF(Notes!$B$2="June",ROUND('Budget by Source'!G110/10,0)+T110,ROUND('Budget by Source'!G110/10,0))</f>
        <v>17160</v>
      </c>
      <c r="H110" s="21">
        <f t="shared" si="3"/>
        <v>231036</v>
      </c>
      <c r="I110" s="21">
        <f>INDEX(Data[],MATCH($A110,Data[Dist],0),MATCH(I$5,Data[#Headers],0))</f>
        <v>312169</v>
      </c>
      <c r="K110" s="59">
        <f>INDEX('Payment Total'!$A$7:$H$331,MATCH('Payment by Source'!$A110,'Payment Total'!$A$7:$A$331,0),6)-I110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6623</v>
      </c>
      <c r="D111" s="21">
        <f>IF(Notes!$B$2="June",ROUND('Budget by Source'!D111/10,0)+Q111,ROUND('Budget by Source'!D111/10,0))</f>
        <v>27373</v>
      </c>
      <c r="E111" s="21">
        <f>IF(Notes!$B$2="June",ROUND('Budget by Source'!E111/10,0)+R111,ROUND('Budget by Source'!E111/10,0))</f>
        <v>1929</v>
      </c>
      <c r="F111" s="21">
        <f>IF(Notes!$B$2="June",ROUND('Budget by Source'!F111/10,0)+S111,ROUND('Budget by Source'!F111/10,0))</f>
        <v>1345</v>
      </c>
      <c r="G111" s="21">
        <f>IF(Notes!$B$2="June",ROUND('Budget by Source'!G111/10,0)+T111,ROUND('Budget by Source'!G111/10,0))</f>
        <v>6838</v>
      </c>
      <c r="H111" s="21">
        <f t="shared" si="3"/>
        <v>91688</v>
      </c>
      <c r="I111" s="21">
        <f>INDEX(Data[],MATCH($A111,Data[Dist],0),MATCH(I$5,Data[#Headers],0))</f>
        <v>135796</v>
      </c>
      <c r="K111" s="59">
        <f>INDEX('Payment Total'!$A$7:$H$331,MATCH('Payment by Source'!$A111,'Payment Total'!$A$7:$A$331,0),6)-I111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27274</v>
      </c>
      <c r="D112" s="21">
        <f>IF(Notes!$B$2="June",ROUND('Budget by Source'!D112/10,0)+Q112,ROUND('Budget by Source'!D112/10,0))</f>
        <v>103940</v>
      </c>
      <c r="E112" s="21">
        <f>IF(Notes!$B$2="June",ROUND('Budget by Source'!E112/10,0)+R112,ROUND('Budget by Source'!E112/10,0))</f>
        <v>10083</v>
      </c>
      <c r="F112" s="21">
        <f>IF(Notes!$B$2="June",ROUND('Budget by Source'!F112/10,0)+S112,ROUND('Budget by Source'!F112/10,0))</f>
        <v>8917</v>
      </c>
      <c r="G112" s="21">
        <f>IF(Notes!$B$2="June",ROUND('Budget by Source'!G112/10,0)+T112,ROUND('Budget by Source'!G112/10,0))</f>
        <v>44300</v>
      </c>
      <c r="H112" s="21">
        <f t="shared" si="3"/>
        <v>726918</v>
      </c>
      <c r="I112" s="21">
        <f>INDEX(Data[],MATCH($A112,Data[Dist],0),MATCH(I$5,Data[#Headers],0))</f>
        <v>921432</v>
      </c>
      <c r="K112" s="59">
        <f>INDEX('Payment Total'!$A$7:$H$331,MATCH('Payment by Source'!$A112,'Payment Total'!$A$7:$A$331,0),6)-I112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6243</v>
      </c>
      <c r="D113" s="21">
        <f>IF(Notes!$B$2="June",ROUND('Budget by Source'!D113/10,0)+Q113,ROUND('Budget by Source'!D113/10,0))</f>
        <v>52203</v>
      </c>
      <c r="E113" s="21">
        <f>IF(Notes!$B$2="June",ROUND('Budget by Source'!E113/10,0)+R113,ROUND('Budget by Source'!E113/10,0))</f>
        <v>3275</v>
      </c>
      <c r="F113" s="21">
        <f>IF(Notes!$B$2="June",ROUND('Budget by Source'!F113/10,0)+S113,ROUND('Budget by Source'!F113/10,0))</f>
        <v>3361</v>
      </c>
      <c r="G113" s="21">
        <f>IF(Notes!$B$2="June",ROUND('Budget by Source'!G113/10,0)+T113,ROUND('Budget by Source'!G113/10,0))</f>
        <v>15750</v>
      </c>
      <c r="H113" s="21">
        <f t="shared" si="3"/>
        <v>197602</v>
      </c>
      <c r="I113" s="21">
        <f>INDEX(Data[],MATCH($A113,Data[Dist],0),MATCH(I$5,Data[#Headers],0))</f>
        <v>278434</v>
      </c>
      <c r="K113" s="59">
        <f>INDEX('Payment Total'!$A$7:$H$331,MATCH('Payment by Source'!$A113,'Payment Total'!$A$7:$A$331,0),6)-I113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18315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12952</v>
      </c>
      <c r="F114" s="21">
        <f>IF(Notes!$B$2="June",ROUND('Budget by Source'!F114/10,0)+S114,ROUND('Budget by Source'!F114/10,0))</f>
        <v>11820</v>
      </c>
      <c r="G114" s="21">
        <f>IF(Notes!$B$2="June",ROUND('Budget by Source'!G114/10,0)+T114,ROUND('Budget by Source'!G114/10,0))</f>
        <v>61341</v>
      </c>
      <c r="H114" s="21">
        <f t="shared" si="3"/>
        <v>744215</v>
      </c>
      <c r="I114" s="21">
        <f>INDEX(Data[],MATCH($A114,Data[Dist],0),MATCH(I$5,Data[#Headers],0))</f>
        <v>1011981</v>
      </c>
      <c r="K114" s="59">
        <f>INDEX('Payment Total'!$A$7:$H$331,MATCH('Payment by Source'!$A114,'Payment Total'!$A$7:$A$331,0),6)-I114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21433</v>
      </c>
      <c r="D115" s="21">
        <f>IF(Notes!$B$2="June",ROUND('Budget by Source'!D115/10,0)+Q115,ROUND('Budget by Source'!D115/10,0))</f>
        <v>97199</v>
      </c>
      <c r="E115" s="21">
        <f>IF(Notes!$B$2="June",ROUND('Budget by Source'!E115/10,0)+R115,ROUND('Budget by Source'!E115/10,0))</f>
        <v>8644</v>
      </c>
      <c r="F115" s="21">
        <f>IF(Notes!$B$2="June",ROUND('Budget by Source'!F115/10,0)+S115,ROUND('Budget by Source'!F115/10,0))</f>
        <v>8803</v>
      </c>
      <c r="G115" s="21">
        <f>IF(Notes!$B$2="June",ROUND('Budget by Source'!G115/10,0)+T115,ROUND('Budget by Source'!G115/10,0))</f>
        <v>40629</v>
      </c>
      <c r="H115" s="21">
        <f t="shared" si="3"/>
        <v>603647</v>
      </c>
      <c r="I115" s="21">
        <f>INDEX(Data[],MATCH($A115,Data[Dist],0),MATCH(I$5,Data[#Headers],0))</f>
        <v>780355</v>
      </c>
      <c r="K115" s="59">
        <f>INDEX('Payment Total'!$A$7:$H$331,MATCH('Payment by Source'!$A115,'Payment Total'!$A$7:$A$331,0),6)-I115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81436</v>
      </c>
      <c r="D116" s="21">
        <f>IF(Notes!$B$2="June",ROUND('Budget by Source'!D116/10,0)+Q116,ROUND('Budget by Source'!D116/10,0))</f>
        <v>301378</v>
      </c>
      <c r="E116" s="21">
        <f>IF(Notes!$B$2="June",ROUND('Budget by Source'!E116/10,0)+R116,ROUND('Budget by Source'!E116/10,0))</f>
        <v>34305</v>
      </c>
      <c r="F116" s="21">
        <f>IF(Notes!$B$2="June",ROUND('Budget by Source'!F116/10,0)+S116,ROUND('Budget by Source'!F116/10,0))</f>
        <v>30411</v>
      </c>
      <c r="G116" s="21">
        <f>IF(Notes!$B$2="June",ROUND('Budget by Source'!G116/10,0)+T116,ROUND('Budget by Source'!G116/10,0))</f>
        <v>145041</v>
      </c>
      <c r="H116" s="21">
        <f t="shared" si="3"/>
        <v>2334065</v>
      </c>
      <c r="I116" s="21">
        <f>INDEX(Data[],MATCH($A116,Data[Dist],0),MATCH(I$5,Data[#Headers],0))</f>
        <v>2926636</v>
      </c>
      <c r="K116" s="59">
        <f>INDEX('Payment Total'!$A$7:$H$331,MATCH('Payment by Source'!$A116,'Payment Total'!$A$7:$A$331,0),6)-I116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22206</v>
      </c>
      <c r="D117" s="21">
        <f>IF(Notes!$B$2="June",ROUND('Budget by Source'!D117/10,0)+Q117,ROUND('Budget by Source'!D117/10,0))</f>
        <v>159725</v>
      </c>
      <c r="E117" s="21">
        <f>IF(Notes!$B$2="June",ROUND('Budget by Source'!E117/10,0)+R117,ROUND('Budget by Source'!E117/10,0))</f>
        <v>17598</v>
      </c>
      <c r="F117" s="21">
        <f>IF(Notes!$B$2="June",ROUND('Budget by Source'!F117/10,0)+S117,ROUND('Budget by Source'!F117/10,0))</f>
        <v>15829</v>
      </c>
      <c r="G117" s="21">
        <f>IF(Notes!$B$2="June",ROUND('Budget by Source'!G117/10,0)+T117,ROUND('Budget by Source'!G117/10,0))</f>
        <v>82638</v>
      </c>
      <c r="H117" s="21">
        <f t="shared" si="3"/>
        <v>1266221</v>
      </c>
      <c r="I117" s="21">
        <f>INDEX(Data[],MATCH($A117,Data[Dist],0),MATCH(I$5,Data[#Headers],0))</f>
        <v>1564217</v>
      </c>
      <c r="K117" s="59">
        <f>INDEX('Payment Total'!$A$7:$H$331,MATCH('Payment by Source'!$A117,'Payment Total'!$A$7:$A$331,0),6)-I117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47603</v>
      </c>
      <c r="E118" s="21">
        <f>IF(Notes!$B$2="June",ROUND('Budget by Source'!E118/10,0)+R118,ROUND('Budget by Source'!E118/10,0))</f>
        <v>3826</v>
      </c>
      <c r="F118" s="21">
        <f>IF(Notes!$B$2="June",ROUND('Budget by Source'!F118/10,0)+S118,ROUND('Budget by Source'!F118/10,0))</f>
        <v>2976</v>
      </c>
      <c r="G118" s="21">
        <f>IF(Notes!$B$2="June",ROUND('Budget by Source'!G118/10,0)+T118,ROUND('Budget by Source'!G118/10,0))</f>
        <v>16815</v>
      </c>
      <c r="H118" s="21">
        <f t="shared" si="3"/>
        <v>249251</v>
      </c>
      <c r="I118" s="21">
        <f>INDEX(Data[],MATCH($A118,Data[Dist],0),MATCH(I$5,Data[#Headers],0))</f>
        <v>330212</v>
      </c>
      <c r="K118" s="59">
        <f>INDEX('Payment Total'!$A$7:$H$331,MATCH('Payment by Source'!$A118,'Payment Total'!$A$7:$A$331,0),6)-I118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13633</v>
      </c>
      <c r="D119" s="21">
        <f>IF(Notes!$B$2="June",ROUND('Budget by Source'!D119/10,0)+Q119,ROUND('Budget by Source'!D119/10,0))</f>
        <v>49415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3494</v>
      </c>
      <c r="G119" s="21">
        <f>IF(Notes!$B$2="June",ROUND('Budget by Source'!G119/10,0)+T119,ROUND('Budget by Source'!G119/10,0))</f>
        <v>17448</v>
      </c>
      <c r="H119" s="21">
        <f t="shared" si="3"/>
        <v>198370</v>
      </c>
      <c r="I119" s="21">
        <f>INDEX(Data[],MATCH($A119,Data[Dist],0),MATCH(I$5,Data[#Headers],0))</f>
        <v>286026</v>
      </c>
      <c r="K119" s="59">
        <f>INDEX('Payment Total'!$A$7:$H$331,MATCH('Payment by Source'!$A119,'Payment Total'!$A$7:$A$331,0),6)-I119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26099</v>
      </c>
      <c r="D120" s="21">
        <f>IF(Notes!$B$2="June",ROUND('Budget by Source'!D120/10,0)+Q120,ROUND('Budget by Source'!D120/10,0))</f>
        <v>83473</v>
      </c>
      <c r="E120" s="21">
        <f>IF(Notes!$B$2="June",ROUND('Budget by Source'!E120/10,0)+R120,ROUND('Budget by Source'!E120/10,0))</f>
        <v>7151</v>
      </c>
      <c r="F120" s="21">
        <f>IF(Notes!$B$2="June",ROUND('Budget by Source'!F120/10,0)+S120,ROUND('Budget by Source'!F120/10,0))</f>
        <v>6853</v>
      </c>
      <c r="G120" s="21">
        <f>IF(Notes!$B$2="June",ROUND('Budget by Source'!G120/10,0)+T120,ROUND('Budget by Source'!G120/10,0))</f>
        <v>32904</v>
      </c>
      <c r="H120" s="21">
        <f t="shared" si="3"/>
        <v>296123</v>
      </c>
      <c r="I120" s="21">
        <f>INDEX(Data[],MATCH($A120,Data[Dist],0),MATCH(I$5,Data[#Headers],0))</f>
        <v>452603</v>
      </c>
      <c r="K120" s="59">
        <f>INDEX('Payment Total'!$A$7:$H$331,MATCH('Payment by Source'!$A120,'Payment Total'!$A$7:$A$331,0),6)-I120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7791</v>
      </c>
      <c r="D121" s="21">
        <f>IF(Notes!$B$2="June",ROUND('Budget by Source'!D121/10,0)+Q121,ROUND('Budget by Source'!D121/10,0))</f>
        <v>49948</v>
      </c>
      <c r="E121" s="21">
        <f>IF(Notes!$B$2="June",ROUND('Budget by Source'!E121/10,0)+R121,ROUND('Budget by Source'!E121/10,0))</f>
        <v>3717</v>
      </c>
      <c r="F121" s="21">
        <f>IF(Notes!$B$2="June",ROUND('Budget by Source'!F121/10,0)+S121,ROUND('Budget by Source'!F121/10,0))</f>
        <v>3622</v>
      </c>
      <c r="G121" s="21">
        <f>IF(Notes!$B$2="June",ROUND('Budget by Source'!G121/10,0)+T121,ROUND('Budget by Source'!G121/10,0))</f>
        <v>17636</v>
      </c>
      <c r="H121" s="21">
        <f t="shared" si="3"/>
        <v>210491</v>
      </c>
      <c r="I121" s="21">
        <f>INDEX(Data[],MATCH($A121,Data[Dist],0),MATCH(I$5,Data[#Headers],0))</f>
        <v>293205</v>
      </c>
      <c r="K121" s="59">
        <f>INDEX('Payment Total'!$A$7:$H$331,MATCH('Payment by Source'!$A121,'Payment Total'!$A$7:$A$331,0),6)-I121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23374</v>
      </c>
      <c r="D122" s="21">
        <f>IF(Notes!$B$2="June",ROUND('Budget by Source'!D122/10,0)+Q122,ROUND('Budget by Source'!D122/10,0))</f>
        <v>118397</v>
      </c>
      <c r="E122" s="21">
        <f>IF(Notes!$B$2="June",ROUND('Budget by Source'!E122/10,0)+R122,ROUND('Budget by Source'!E122/10,0))</f>
        <v>10413</v>
      </c>
      <c r="F122" s="21">
        <f>IF(Notes!$B$2="June",ROUND('Budget by Source'!F122/10,0)+S122,ROUND('Budget by Source'!F122/10,0))</f>
        <v>11546</v>
      </c>
      <c r="G122" s="21">
        <f>IF(Notes!$B$2="June",ROUND('Budget by Source'!G122/10,0)+T122,ROUND('Budget by Source'!G122/10,0))</f>
        <v>61257</v>
      </c>
      <c r="H122" s="21">
        <f t="shared" si="3"/>
        <v>824287</v>
      </c>
      <c r="I122" s="21">
        <f>INDEX(Data[],MATCH($A122,Data[Dist],0),MATCH(I$5,Data[#Headers],0))</f>
        <v>1049274</v>
      </c>
      <c r="K122" s="59">
        <f>INDEX('Payment Total'!$A$7:$H$331,MATCH('Payment by Source'!$A122,'Payment Total'!$A$7:$A$331,0),6)-I122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6237</v>
      </c>
      <c r="D123" s="21">
        <f>IF(Notes!$B$2="June",ROUND('Budget by Source'!D123/10,0)+Q123,ROUND('Budget by Source'!D123/10,0))</f>
        <v>19795</v>
      </c>
      <c r="E123" s="21">
        <f>IF(Notes!$B$2="June",ROUND('Budget by Source'!E123/10,0)+R123,ROUND('Budget by Source'!E123/10,0))</f>
        <v>1083</v>
      </c>
      <c r="F123" s="21">
        <f>IF(Notes!$B$2="June",ROUND('Budget by Source'!F123/10,0)+S123,ROUND('Budget by Source'!F123/10,0))</f>
        <v>1491</v>
      </c>
      <c r="G123" s="21">
        <f>IF(Notes!$B$2="June",ROUND('Budget by Source'!G123/10,0)+T123,ROUND('Budget by Source'!G123/10,0))</f>
        <v>6416</v>
      </c>
      <c r="H123" s="21">
        <f t="shared" si="3"/>
        <v>72248</v>
      </c>
      <c r="I123" s="21">
        <f>INDEX(Data[],MATCH($A123,Data[Dist],0),MATCH(I$5,Data[#Headers],0))</f>
        <v>107270</v>
      </c>
      <c r="K123" s="59">
        <f>INDEX('Payment Total'!$A$7:$H$331,MATCH('Payment by Source'!$A123,'Payment Total'!$A$7:$A$331,0),6)-I123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747535</v>
      </c>
      <c r="V123" s="136">
        <f t="shared" si="4"/>
        <v>74754</v>
      </c>
      <c r="W123" s="136">
        <f t="shared" si="5"/>
        <v>747540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12078</v>
      </c>
      <c r="D124" s="21">
        <f>IF(Notes!$B$2="June",ROUND('Budget by Source'!D124/10,0)+Q124,ROUND('Budget by Source'!D124/10,0))</f>
        <v>62663</v>
      </c>
      <c r="E124" s="21">
        <f>IF(Notes!$B$2="June",ROUND('Budget by Source'!E124/10,0)+R124,ROUND('Budget by Source'!E124/10,0))</f>
        <v>4107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23281</v>
      </c>
      <c r="H124" s="21">
        <f t="shared" si="3"/>
        <v>314444</v>
      </c>
      <c r="I124" s="21">
        <f>INDEX(Data[],MATCH($A124,Data[Dist],0),MATCH(I$5,Data[#Headers],0))</f>
        <v>421207</v>
      </c>
      <c r="K124" s="59">
        <f>INDEX('Payment Total'!$A$7:$H$331,MATCH('Payment by Source'!$A124,'Payment Total'!$A$7:$A$331,0),6)-I124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21037</v>
      </c>
      <c r="D125" s="21">
        <f>IF(Notes!$B$2="June",ROUND('Budget by Source'!D125/10,0)+Q125,ROUND('Budget by Source'!D125/10,0))</f>
        <v>141679</v>
      </c>
      <c r="E125" s="21">
        <f>IF(Notes!$B$2="June",ROUND('Budget by Source'!E125/10,0)+R125,ROUND('Budget by Source'!E125/10,0))</f>
        <v>15525</v>
      </c>
      <c r="F125" s="21">
        <f>IF(Notes!$B$2="June",ROUND('Budget by Source'!F125/10,0)+S125,ROUND('Budget by Source'!F125/10,0))</f>
        <v>13668</v>
      </c>
      <c r="G125" s="21">
        <f>IF(Notes!$B$2="June",ROUND('Budget by Source'!G125/10,0)+T125,ROUND('Budget by Source'!G125/10,0))</f>
        <v>73304</v>
      </c>
      <c r="H125" s="21">
        <f t="shared" si="3"/>
        <v>1092780</v>
      </c>
      <c r="I125" s="21">
        <f>INDEX(Data[],MATCH($A125,Data[Dist],0),MATCH(I$5,Data[#Headers],0))</f>
        <v>1357993</v>
      </c>
      <c r="K125" s="59">
        <f>INDEX('Payment Total'!$A$7:$H$331,MATCH('Payment by Source'!$A125,'Payment Total'!$A$7:$A$331,0),6)-I125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10523</v>
      </c>
      <c r="D126" s="21">
        <f>IF(Notes!$B$2="June",ROUND('Budget by Source'!D126/10,0)+Q126,ROUND('Budget by Source'!D126/10,0))</f>
        <v>38694</v>
      </c>
      <c r="E126" s="21">
        <f>IF(Notes!$B$2="June",ROUND('Budget by Source'!E126/10,0)+R126,ROUND('Budget by Source'!E126/10,0))</f>
        <v>2557</v>
      </c>
      <c r="F126" s="21">
        <f>IF(Notes!$B$2="June",ROUND('Budget by Source'!F126/10,0)+S126,ROUND('Budget by Source'!F126/10,0))</f>
        <v>2484</v>
      </c>
      <c r="G126" s="21">
        <f>IF(Notes!$B$2="June",ROUND('Budget by Source'!G126/10,0)+T126,ROUND('Budget by Source'!G126/10,0))</f>
        <v>12135</v>
      </c>
      <c r="H126" s="21">
        <f t="shared" si="3"/>
        <v>146658</v>
      </c>
      <c r="I126" s="21">
        <f>INDEX(Data[],MATCH($A126,Data[Dist],0),MATCH(I$5,Data[#Headers],0))</f>
        <v>213051</v>
      </c>
      <c r="K126" s="59">
        <f>INDEX('Payment Total'!$A$7:$H$331,MATCH('Payment by Source'!$A126,'Payment Total'!$A$7:$A$331,0),6)-I126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5461</v>
      </c>
      <c r="D127" s="21">
        <f>IF(Notes!$B$2="June",ROUND('Budget by Source'!D127/10,0)+Q127,ROUND('Budget by Source'!D127/10,0))</f>
        <v>40709</v>
      </c>
      <c r="E127" s="21">
        <f>IF(Notes!$B$2="June",ROUND('Budget by Source'!E127/10,0)+R127,ROUND('Budget by Source'!E127/10,0))</f>
        <v>3144</v>
      </c>
      <c r="F127" s="21">
        <f>IF(Notes!$B$2="June",ROUND('Budget by Source'!F127/10,0)+S127,ROUND('Budget by Source'!F127/10,0))</f>
        <v>2606</v>
      </c>
      <c r="G127" s="21">
        <f>IF(Notes!$B$2="June",ROUND('Budget by Source'!G127/10,0)+T127,ROUND('Budget by Source'!G127/10,0))</f>
        <v>14375</v>
      </c>
      <c r="H127" s="21">
        <f t="shared" si="3"/>
        <v>141786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Total'!$A$7:$A$331,0),6)-I127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782</v>
      </c>
      <c r="D128" s="21">
        <f>IF(Notes!$B$2="June",ROUND('Budget by Source'!D128/10,0)+Q128,ROUND('Budget by Source'!D128/10,0))</f>
        <v>82045</v>
      </c>
      <c r="E128" s="21">
        <f>IF(Notes!$B$2="June",ROUND('Budget by Source'!E128/10,0)+R128,ROUND('Budget by Source'!E128/10,0))</f>
        <v>5458</v>
      </c>
      <c r="F128" s="21">
        <f>IF(Notes!$B$2="June",ROUND('Budget by Source'!F128/10,0)+S128,ROUND('Budget by Source'!F128/10,0))</f>
        <v>5467</v>
      </c>
      <c r="G128" s="21">
        <f>IF(Notes!$B$2="June",ROUND('Budget by Source'!G128/10,0)+T128,ROUND('Budget by Source'!G128/10,0))</f>
        <v>25471</v>
      </c>
      <c r="H128" s="21">
        <f t="shared" si="3"/>
        <v>383535</v>
      </c>
      <c r="I128" s="21">
        <f>INDEX(Data[],MATCH($A128,Data[Dist],0),MATCH(I$5,Data[#Headers],0))</f>
        <v>502758</v>
      </c>
      <c r="K128" s="59">
        <f>INDEX('Payment Total'!$A$7:$H$331,MATCH('Payment by Source'!$A128,'Payment Total'!$A$7:$A$331,0),6)-I128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9355</v>
      </c>
      <c r="D129" s="21">
        <f>IF(Notes!$B$2="June",ROUND('Budget by Source'!D129/10,0)+Q129,ROUND('Budget by Source'!D129/10,0))</f>
        <v>53818</v>
      </c>
      <c r="E129" s="21">
        <f>IF(Notes!$B$2="June",ROUND('Budget by Source'!E129/10,0)+R129,ROUND('Budget by Source'!E129/10,0))</f>
        <v>2287</v>
      </c>
      <c r="F129" s="21">
        <f>IF(Notes!$B$2="June",ROUND('Budget by Source'!F129/10,0)+S129,ROUND('Budget by Source'!F129/10,0))</f>
        <v>2257</v>
      </c>
      <c r="G129" s="21">
        <f>IF(Notes!$B$2="June",ROUND('Budget by Source'!G129/10,0)+T129,ROUND('Budget by Source'!G129/10,0))</f>
        <v>9380</v>
      </c>
      <c r="H129" s="21">
        <f t="shared" si="3"/>
        <v>91657</v>
      </c>
      <c r="I129" s="21">
        <f>INDEX(Data[],MATCH($A129,Data[Dist],0),MATCH(I$5,Data[#Headers],0))</f>
        <v>168754</v>
      </c>
      <c r="K129" s="59">
        <f>INDEX('Payment Total'!$A$7:$H$331,MATCH('Payment by Source'!$A129,'Payment Total'!$A$7:$A$331,0),6)-I129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944302</v>
      </c>
      <c r="V129" s="136">
        <f t="shared" si="4"/>
        <v>94430</v>
      </c>
      <c r="W129" s="136">
        <f t="shared" si="5"/>
        <v>944300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31159</v>
      </c>
      <c r="D130" s="21">
        <f>IF(Notes!$B$2="June",ROUND('Budget by Source'!D130/10,0)+Q130,ROUND('Budget by Source'!D130/10,0))</f>
        <v>123052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11101</v>
      </c>
      <c r="G130" s="21">
        <f>IF(Notes!$B$2="June",ROUND('Budget by Source'!G130/10,0)+T130,ROUND('Budget by Source'!G130/10,0))</f>
        <v>57660</v>
      </c>
      <c r="H130" s="21">
        <f t="shared" si="3"/>
        <v>878327</v>
      </c>
      <c r="I130" s="21">
        <f>INDEX(Data[],MATCH($A130,Data[Dist],0),MATCH(I$5,Data[#Headers],0))</f>
        <v>1113617</v>
      </c>
      <c r="K130" s="59">
        <f>INDEX('Payment Total'!$A$7:$H$331,MATCH('Payment by Source'!$A130,'Payment Total'!$A$7:$A$331,0),6)-I130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53561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3190</v>
      </c>
      <c r="G131" s="21">
        <f>IF(Notes!$B$2="June",ROUND('Budget by Source'!G131/10,0)+T131,ROUND('Budget by Source'!G131/10,0))</f>
        <v>17362</v>
      </c>
      <c r="H131" s="21">
        <f t="shared" si="3"/>
        <v>229164</v>
      </c>
      <c r="I131" s="21">
        <f>INDEX(Data[],MATCH($A131,Data[Dist],0),MATCH(I$5,Data[#Headers],0))</f>
        <v>316281</v>
      </c>
      <c r="K131" s="59">
        <f>INDEX('Payment Total'!$A$7:$H$331,MATCH('Payment by Source'!$A131,'Payment Total'!$A$7:$A$331,0),6)-I131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19110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4863</v>
      </c>
      <c r="F132" s="21">
        <f>IF(Notes!$B$2="June",ROUND('Budget by Source'!F132/10,0)+S132,ROUND('Budget by Source'!F132/10,0))</f>
        <v>5253</v>
      </c>
      <c r="G132" s="21">
        <f>IF(Notes!$B$2="June",ROUND('Budget by Source'!G132/10,0)+T132,ROUND('Budget by Source'!G132/10,0))</f>
        <v>25425</v>
      </c>
      <c r="H132" s="21">
        <f t="shared" si="3"/>
        <v>384427</v>
      </c>
      <c r="I132" s="21">
        <f>INDEX(Data[],MATCH($A132,Data[Dist],0),MATCH(I$5,Data[#Headers],0))</f>
        <v>505780</v>
      </c>
      <c r="K132" s="59">
        <f>INDEX('Payment Total'!$A$7:$H$331,MATCH('Payment by Source'!$A132,'Payment Total'!$A$7:$A$331,0),6)-I132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11691</v>
      </c>
      <c r="D133" s="21">
        <f>IF(Notes!$B$2="June",ROUND('Budget by Source'!D133/10,0)+Q133,ROUND('Budget by Source'!D133/10,0))</f>
        <v>47492</v>
      </c>
      <c r="E133" s="21">
        <f>IF(Notes!$B$2="June",ROUND('Budget by Source'!E133/10,0)+R133,ROUND('Budget by Source'!E133/10,0))</f>
        <v>3372</v>
      </c>
      <c r="F133" s="21">
        <f>IF(Notes!$B$2="June",ROUND('Budget by Source'!F133/10,0)+S133,ROUND('Budget by Source'!F133/10,0))</f>
        <v>2861</v>
      </c>
      <c r="G133" s="21">
        <f>IF(Notes!$B$2="June",ROUND('Budget by Source'!G133/10,0)+T133,ROUND('Budget by Source'!G133/10,0))</f>
        <v>14934</v>
      </c>
      <c r="H133" s="21">
        <f t="shared" si="3"/>
        <v>205420</v>
      </c>
      <c r="I133" s="21">
        <f>INDEX(Data[],MATCH($A133,Data[Dist],0),MATCH(I$5,Data[#Headers],0))</f>
        <v>285770</v>
      </c>
      <c r="K133" s="59">
        <f>INDEX('Payment Total'!$A$7:$H$331,MATCH('Payment by Source'!$A133,'Payment Total'!$A$7:$A$331,0),6)-I133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13246</v>
      </c>
      <c r="D134" s="21">
        <f>IF(Notes!$B$2="June",ROUND('Budget by Source'!D134/10,0)+Q134,ROUND('Budget by Source'!D134/10,0))</f>
        <v>58552</v>
      </c>
      <c r="E134" s="21">
        <f>IF(Notes!$B$2="June",ROUND('Budget by Source'!E134/10,0)+R134,ROUND('Budget by Source'!E134/10,0))</f>
        <v>4504</v>
      </c>
      <c r="F134" s="21">
        <f>IF(Notes!$B$2="June",ROUND('Budget by Source'!F134/10,0)+S134,ROUND('Budget by Source'!F134/10,0))</f>
        <v>4876</v>
      </c>
      <c r="G134" s="21">
        <f>IF(Notes!$B$2="June",ROUND('Budget by Source'!G134/10,0)+T134,ROUND('Budget by Source'!G134/10,0))</f>
        <v>24098</v>
      </c>
      <c r="H134" s="21">
        <f t="shared" si="3"/>
        <v>290811</v>
      </c>
      <c r="I134" s="21">
        <f>INDEX(Data[],MATCH($A134,Data[Dist],0),MATCH(I$5,Data[#Headers],0))</f>
        <v>396087</v>
      </c>
      <c r="K134" s="59">
        <f>INDEX('Payment Total'!$A$7:$H$331,MATCH('Payment by Source'!$A134,'Payment Total'!$A$7:$A$331,0),6)-I134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7405</v>
      </c>
      <c r="D135" s="21">
        <f>IF(Notes!$B$2="June",ROUND('Budget by Source'!D135/10,0)+Q135,ROUND('Budget by Source'!D135/10,0))</f>
        <v>38153</v>
      </c>
      <c r="E135" s="21">
        <f>IF(Notes!$B$2="June",ROUND('Budget by Source'!E135/10,0)+R135,ROUND('Budget by Source'!E135/10,0))</f>
        <v>2367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11965</v>
      </c>
      <c r="H135" s="21">
        <f t="shared" ref="H135:H198" si="6">I135-SUM(C135:G135)</f>
        <v>158817</v>
      </c>
      <c r="I135" s="21">
        <f>INDEX(Data[],MATCH($A135,Data[Dist],0),MATCH(I$5,Data[#Headers],0))</f>
        <v>221012</v>
      </c>
      <c r="K135" s="59">
        <f>INDEX('Payment Total'!$A$7:$H$331,MATCH('Payment by Source'!$A135,'Payment Total'!$A$7:$A$331,0),6)-I135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3118</v>
      </c>
      <c r="D136" s="21">
        <f>IF(Notes!$B$2="June",ROUND('Budget by Source'!D136/10,0)+Q136,ROUND('Budget by Source'!D136/10,0))</f>
        <v>25050</v>
      </c>
      <c r="E136" s="21">
        <f>IF(Notes!$B$2="June",ROUND('Budget by Source'!E136/10,0)+R136,ROUND('Budget by Source'!E136/10,0))</f>
        <v>1770</v>
      </c>
      <c r="F136" s="21">
        <f>IF(Notes!$B$2="June",ROUND('Budget by Source'!F136/10,0)+S136,ROUND('Budget by Source'!F136/10,0))</f>
        <v>1577</v>
      </c>
      <c r="G136" s="21">
        <f>IF(Notes!$B$2="June",ROUND('Budget by Source'!G136/10,0)+T136,ROUND('Budget by Source'!G136/10,0))</f>
        <v>8327</v>
      </c>
      <c r="H136" s="21">
        <f t="shared" si="6"/>
        <v>67896</v>
      </c>
      <c r="I136" s="21">
        <f>INDEX(Data[],MATCH($A136,Data[Dist],0),MATCH(I$5,Data[#Headers],0))</f>
        <v>107738</v>
      </c>
      <c r="K136" s="59">
        <f>INDEX('Payment Total'!$A$7:$H$331,MATCH('Payment by Source'!$A136,'Payment Total'!$A$7:$A$331,0),6)-I136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19869</v>
      </c>
      <c r="D137" s="21">
        <f>IF(Notes!$B$2="June",ROUND('Budget by Source'!D137/10,0)+Q137,ROUND('Budget by Source'!D137/10,0))</f>
        <v>88136</v>
      </c>
      <c r="E137" s="21">
        <f>IF(Notes!$B$2="June",ROUND('Budget by Source'!E137/10,0)+R137,ROUND('Budget by Source'!E137/10,0))</f>
        <v>9820</v>
      </c>
      <c r="F137" s="21">
        <f>IF(Notes!$B$2="June",ROUND('Budget by Source'!F137/10,0)+S137,ROUND('Budget by Source'!F137/10,0))</f>
        <v>8351</v>
      </c>
      <c r="G137" s="21">
        <f>IF(Notes!$B$2="June",ROUND('Budget by Source'!G137/10,0)+T137,ROUND('Budget by Source'!G137/10,0))</f>
        <v>41593</v>
      </c>
      <c r="H137" s="21">
        <f t="shared" si="6"/>
        <v>658478</v>
      </c>
      <c r="I137" s="21">
        <f>INDEX(Data[],MATCH($A137,Data[Dist],0),MATCH(I$5,Data[#Headers],0))</f>
        <v>826247</v>
      </c>
      <c r="K137" s="59">
        <f>INDEX('Payment Total'!$A$7:$H$331,MATCH('Payment by Source'!$A137,'Payment Total'!$A$7:$A$331,0),6)-I137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33115</v>
      </c>
      <c r="D138" s="21">
        <f>IF(Notes!$B$2="June",ROUND('Budget by Source'!D138/10,0)+Q138,ROUND('Budget by Source'!D138/10,0))</f>
        <v>112719</v>
      </c>
      <c r="E138" s="21">
        <f>IF(Notes!$B$2="June",ROUND('Budget by Source'!E138/10,0)+R138,ROUND('Budget by Source'!E138/10,0))</f>
        <v>11083</v>
      </c>
      <c r="F138" s="21">
        <f>IF(Notes!$B$2="June",ROUND('Budget by Source'!F138/10,0)+S138,ROUND('Budget by Source'!F138/10,0))</f>
        <v>11045</v>
      </c>
      <c r="G138" s="21">
        <f>IF(Notes!$B$2="June",ROUND('Budget by Source'!G138/10,0)+T138,ROUND('Budget by Source'!G138/10,0))</f>
        <v>53196</v>
      </c>
      <c r="H138" s="21">
        <f t="shared" si="6"/>
        <v>747651</v>
      </c>
      <c r="I138" s="21">
        <f>INDEX(Data[],MATCH($A138,Data[Dist],0),MATCH(I$5,Data[#Headers],0))</f>
        <v>968809</v>
      </c>
      <c r="K138" s="59">
        <f>INDEX('Payment Total'!$A$7:$H$331,MATCH('Payment by Source'!$A138,'Payment Total'!$A$7:$A$331,0),6)-I138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7009</v>
      </c>
      <c r="D139" s="21">
        <f>IF(Notes!$B$2="June",ROUND('Budget by Source'!D139/10,0)+Q139,ROUND('Budget by Source'!D139/10,0))</f>
        <v>42215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2196</v>
      </c>
      <c r="G139" s="21">
        <f>IF(Notes!$B$2="June",ROUND('Budget by Source'!G139/10,0)+T139,ROUND('Budget by Source'!G139/10,0))</f>
        <v>11254</v>
      </c>
      <c r="H139" s="21">
        <f t="shared" si="6"/>
        <v>71800</v>
      </c>
      <c r="I139" s="21">
        <f>INDEX(Data[],MATCH($A139,Data[Dist],0),MATCH(I$5,Data[#Headers],0))</f>
        <v>137257</v>
      </c>
      <c r="K139" s="59">
        <f>INDEX('Payment Total'!$A$7:$H$331,MATCH('Payment by Source'!$A139,'Payment Total'!$A$7:$A$331,0),6)-I139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16751</v>
      </c>
      <c r="D140" s="21">
        <f>IF(Notes!$B$2="June",ROUND('Budget by Source'!D140/10,0)+Q140,ROUND('Budget by Source'!D140/10,0))</f>
        <v>71814</v>
      </c>
      <c r="E140" s="21">
        <f>IF(Notes!$B$2="June",ROUND('Budget by Source'!E140/10,0)+R140,ROUND('Budget by Source'!E140/10,0))</f>
        <v>5265</v>
      </c>
      <c r="F140" s="21">
        <f>IF(Notes!$B$2="June",ROUND('Budget by Source'!F140/10,0)+S140,ROUND('Budget by Source'!F140/10,0))</f>
        <v>5521</v>
      </c>
      <c r="G140" s="21">
        <f>IF(Notes!$B$2="June",ROUND('Budget by Source'!G140/10,0)+T140,ROUND('Budget by Source'!G140/10,0))</f>
        <v>27255</v>
      </c>
      <c r="H140" s="21">
        <f t="shared" si="6"/>
        <v>229489</v>
      </c>
      <c r="I140" s="21">
        <f>INDEX(Data[],MATCH($A140,Data[Dist],0),MATCH(I$5,Data[#Headers],0))</f>
        <v>356095</v>
      </c>
      <c r="K140" s="59">
        <f>INDEX('Payment Total'!$A$7:$H$331,MATCH('Payment by Source'!$A140,'Payment Total'!$A$7:$A$331,0),6)-I140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9355</v>
      </c>
      <c r="D141" s="21">
        <f>IF(Notes!$B$2="June",ROUND('Budget by Source'!D141/10,0)+Q141,ROUND('Budget by Source'!D141/10,0))</f>
        <v>63210</v>
      </c>
      <c r="E141" s="21">
        <f>IF(Notes!$B$2="June",ROUND('Budget by Source'!E141/10,0)+R141,ROUND('Budget by Source'!E141/10,0))</f>
        <v>4972</v>
      </c>
      <c r="F141" s="21">
        <f>IF(Notes!$B$2="June",ROUND('Budget by Source'!F141/10,0)+S141,ROUND('Budget by Source'!F141/10,0))</f>
        <v>4476</v>
      </c>
      <c r="G141" s="21">
        <f>IF(Notes!$B$2="June",ROUND('Budget by Source'!G141/10,0)+T141,ROUND('Budget by Source'!G141/10,0))</f>
        <v>22520</v>
      </c>
      <c r="H141" s="21">
        <f t="shared" si="6"/>
        <v>276207</v>
      </c>
      <c r="I141" s="21">
        <f>INDEX(Data[],MATCH($A141,Data[Dist],0),MATCH(I$5,Data[#Headers],0))</f>
        <v>380740</v>
      </c>
      <c r="K141" s="59">
        <f>INDEX('Payment Total'!$A$7:$H$331,MATCH('Payment by Source'!$A141,'Payment Total'!$A$7:$A$331,0),6)-I141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13246</v>
      </c>
      <c r="D142" s="21">
        <f>IF(Notes!$B$2="June",ROUND('Budget by Source'!D142/10,0)+Q142,ROUND('Budget by Source'!D142/10,0))</f>
        <v>51774</v>
      </c>
      <c r="E142" s="21">
        <f>IF(Notes!$B$2="June",ROUND('Budget by Source'!E142/10,0)+R142,ROUND('Budget by Source'!E142/10,0))</f>
        <v>4743</v>
      </c>
      <c r="F142" s="21">
        <f>IF(Notes!$B$2="June",ROUND('Budget by Source'!F142/10,0)+S142,ROUND('Budget by Source'!F142/10,0))</f>
        <v>4401</v>
      </c>
      <c r="G142" s="21">
        <f>IF(Notes!$B$2="June",ROUND('Budget by Source'!G142/10,0)+T142,ROUND('Budget by Source'!G142/10,0))</f>
        <v>21311</v>
      </c>
      <c r="H142" s="21">
        <f t="shared" si="6"/>
        <v>299063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Total'!$A$7:$A$331,0),6)-I142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28442</v>
      </c>
      <c r="D143" s="21">
        <f>IF(Notes!$B$2="June",ROUND('Budget by Source'!D143/10,0)+Q143,ROUND('Budget by Source'!D143/10,0))</f>
        <v>98892</v>
      </c>
      <c r="E143" s="21">
        <f>IF(Notes!$B$2="June",ROUND('Budget by Source'!E143/10,0)+R143,ROUND('Budget by Source'!E143/10,0))</f>
        <v>8988</v>
      </c>
      <c r="F143" s="21">
        <f>IF(Notes!$B$2="June",ROUND('Budget by Source'!F143/10,0)+S143,ROUND('Budget by Source'!F143/10,0))</f>
        <v>9012</v>
      </c>
      <c r="G143" s="21">
        <f>IF(Notes!$B$2="June",ROUND('Budget by Source'!G143/10,0)+T143,ROUND('Budget by Source'!G143/10,0))</f>
        <v>45291</v>
      </c>
      <c r="H143" s="21">
        <f t="shared" si="6"/>
        <v>595089</v>
      </c>
      <c r="I143" s="21">
        <f>INDEX(Data[],MATCH($A143,Data[Dist],0),MATCH(I$5,Data[#Headers],0))</f>
        <v>785714</v>
      </c>
      <c r="K143" s="59">
        <f>INDEX('Payment Total'!$A$7:$H$331,MATCH('Payment by Source'!$A143,'Payment Total'!$A$7:$A$331,0),6)-I143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7791</v>
      </c>
      <c r="D144" s="21">
        <f>IF(Notes!$B$2="June",ROUND('Budget by Source'!D144/10,0)+Q144,ROUND('Budget by Source'!D144/10,0))</f>
        <v>43988</v>
      </c>
      <c r="E144" s="21">
        <f>IF(Notes!$B$2="June",ROUND('Budget by Source'!E144/10,0)+R144,ROUND('Budget by Source'!E144/10,0))</f>
        <v>2811</v>
      </c>
      <c r="F144" s="21">
        <f>IF(Notes!$B$2="June",ROUND('Budget by Source'!F144/10,0)+S144,ROUND('Budget by Source'!F144/10,0))</f>
        <v>2450</v>
      </c>
      <c r="G144" s="21">
        <f>IF(Notes!$B$2="June",ROUND('Budget by Source'!G144/10,0)+T144,ROUND('Budget by Source'!G144/10,0))</f>
        <v>15540</v>
      </c>
      <c r="H144" s="21">
        <f t="shared" si="6"/>
        <v>151080</v>
      </c>
      <c r="I144" s="21">
        <f>INDEX(Data[],MATCH($A144,Data[Dist],0),MATCH(I$5,Data[#Headers],0))</f>
        <v>223660</v>
      </c>
      <c r="K144" s="59">
        <f>INDEX('Payment Total'!$A$7:$H$331,MATCH('Payment by Source'!$A144,'Payment Total'!$A$7:$A$331,0),6)-I144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19096</v>
      </c>
      <c r="D145" s="21">
        <f>IF(Notes!$B$2="June",ROUND('Budget by Source'!D145/10,0)+Q145,ROUND('Budget by Source'!D145/10,0))</f>
        <v>64863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5936</v>
      </c>
      <c r="G145" s="21">
        <f>IF(Notes!$B$2="June",ROUND('Budget by Source'!G145/10,0)+T145,ROUND('Budget by Source'!G145/10,0))</f>
        <v>27597</v>
      </c>
      <c r="H145" s="21">
        <f t="shared" si="6"/>
        <v>474996</v>
      </c>
      <c r="I145" s="21">
        <f>INDEX(Data[],MATCH($A145,Data[Dist],0),MATCH(I$5,Data[#Headers],0))</f>
        <v>597345</v>
      </c>
      <c r="K145" s="59">
        <f>INDEX('Payment Total'!$A$7:$H$331,MATCH('Payment by Source'!$A145,'Payment Total'!$A$7:$A$331,0),6)-I145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27274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10570</v>
      </c>
      <c r="F146" s="21">
        <f>IF(Notes!$B$2="June",ROUND('Budget by Source'!F146/10,0)+S146,ROUND('Budget by Source'!F146/10,0))</f>
        <v>9544</v>
      </c>
      <c r="G146" s="21">
        <f>IF(Notes!$B$2="June",ROUND('Budget by Source'!G146/10,0)+T146,ROUND('Budget by Source'!G146/10,0))</f>
        <v>47771</v>
      </c>
      <c r="H146" s="21">
        <f t="shared" si="6"/>
        <v>640891</v>
      </c>
      <c r="I146" s="21">
        <f>INDEX(Data[],MATCH($A146,Data[Dist],0),MATCH(I$5,Data[#Headers],0))</f>
        <v>849572</v>
      </c>
      <c r="K146" s="59">
        <f>INDEX('Payment Total'!$A$7:$H$331,MATCH('Payment by Source'!$A146,'Payment Total'!$A$7:$A$331,0),6)-I146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34284</v>
      </c>
      <c r="D147" s="21">
        <f>IF(Notes!$B$2="June",ROUND('Budget by Source'!D147/10,0)+Q147,ROUND('Budget by Source'!D147/10,0))</f>
        <v>116281</v>
      </c>
      <c r="E147" s="21">
        <f>IF(Notes!$B$2="June",ROUND('Budget by Source'!E147/10,0)+R147,ROUND('Budget by Source'!E147/10,0))</f>
        <v>11446</v>
      </c>
      <c r="F147" s="21">
        <f>IF(Notes!$B$2="June",ROUND('Budget by Source'!F147/10,0)+S147,ROUND('Budget by Source'!F147/10,0))</f>
        <v>11872</v>
      </c>
      <c r="G147" s="21">
        <f>IF(Notes!$B$2="June",ROUND('Budget by Source'!G147/10,0)+T147,ROUND('Budget by Source'!G147/10,0))</f>
        <v>54877</v>
      </c>
      <c r="H147" s="21">
        <f t="shared" si="6"/>
        <v>831653</v>
      </c>
      <c r="I147" s="21">
        <f>INDEX(Data[],MATCH($A147,Data[Dist],0),MATCH(I$5,Data[#Headers],0))</f>
        <v>1060413</v>
      </c>
      <c r="K147" s="59">
        <f>INDEX('Payment Total'!$A$7:$H$331,MATCH('Payment by Source'!$A147,'Payment Total'!$A$7:$A$331,0),6)-I147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45589</v>
      </c>
      <c r="D148" s="21">
        <f>IF(Notes!$B$2="June",ROUND('Budget by Source'!D148/10,0)+Q148,ROUND('Budget by Source'!D148/10,0))</f>
        <v>256398</v>
      </c>
      <c r="E148" s="21">
        <f>IF(Notes!$B$2="June",ROUND('Budget by Source'!E148/10,0)+R148,ROUND('Budget by Source'!E148/10,0))</f>
        <v>25416</v>
      </c>
      <c r="F148" s="21">
        <f>IF(Notes!$B$2="June",ROUND('Budget by Source'!F148/10,0)+S148,ROUND('Budget by Source'!F148/10,0))</f>
        <v>26026</v>
      </c>
      <c r="G148" s="21">
        <f>IF(Notes!$B$2="June",ROUND('Budget by Source'!G148/10,0)+T148,ROUND('Budget by Source'!G148/10,0))</f>
        <v>132651</v>
      </c>
      <c r="H148" s="21">
        <f t="shared" si="6"/>
        <v>2227367</v>
      </c>
      <c r="I148" s="21">
        <f>INDEX(Data[],MATCH($A148,Data[Dist],0),MATCH(I$5,Data[#Headers],0))</f>
        <v>2713447</v>
      </c>
      <c r="K148" s="59">
        <f>INDEX('Payment Total'!$A$7:$H$331,MATCH('Payment by Source'!$A148,'Payment Total'!$A$7:$A$331,0),6)-I148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15978</v>
      </c>
      <c r="D149" s="21">
        <f>IF(Notes!$B$2="June",ROUND('Budget by Source'!D149/10,0)+Q149,ROUND('Budget by Source'!D149/10,0))</f>
        <v>77590</v>
      </c>
      <c r="E149" s="21">
        <f>IF(Notes!$B$2="June",ROUND('Budget by Source'!E149/10,0)+R149,ROUND('Budget by Source'!E149/10,0))</f>
        <v>6106</v>
      </c>
      <c r="F149" s="21">
        <f>IF(Notes!$B$2="June",ROUND('Budget by Source'!F149/10,0)+S149,ROUND('Budget by Source'!F149/10,0))</f>
        <v>5396</v>
      </c>
      <c r="G149" s="21">
        <f>IF(Notes!$B$2="June",ROUND('Budget by Source'!G149/10,0)+T149,ROUND('Budget by Source'!G149/10,0))</f>
        <v>31356</v>
      </c>
      <c r="H149" s="21">
        <f t="shared" si="6"/>
        <v>491682</v>
      </c>
      <c r="I149" s="21">
        <f>INDEX(Data[],MATCH($A149,Data[Dist],0),MATCH(I$5,Data[#Headers],0))</f>
        <v>628108</v>
      </c>
      <c r="K149" s="59">
        <f>INDEX('Payment Total'!$A$7:$H$331,MATCH('Payment by Source'!$A149,'Payment Total'!$A$7:$A$331,0),6)-I149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163660</v>
      </c>
      <c r="D150" s="21">
        <f>IF(Notes!$B$2="June",ROUND('Budget by Source'!D150/10,0)+Q150,ROUND('Budget by Source'!D150/10,0))</f>
        <v>1038278</v>
      </c>
      <c r="E150" s="21">
        <f>IF(Notes!$B$2="June",ROUND('Budget by Source'!E150/10,0)+R150,ROUND('Budget by Source'!E150/10,0))</f>
        <v>121646</v>
      </c>
      <c r="F150" s="21">
        <f>IF(Notes!$B$2="June",ROUND('Budget by Source'!F150/10,0)+S150,ROUND('Budget by Source'!F150/10,0))</f>
        <v>117683</v>
      </c>
      <c r="G150" s="21">
        <f>IF(Notes!$B$2="June",ROUND('Budget by Source'!G150/10,0)+T150,ROUND('Budget by Source'!G150/10,0))</f>
        <v>560929</v>
      </c>
      <c r="H150" s="21">
        <f t="shared" si="6"/>
        <v>7543023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Total'!$A$7:$A$331,0),6)-I150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23769</v>
      </c>
      <c r="D151" s="21">
        <f>IF(Notes!$B$2="June",ROUND('Budget by Source'!D151/10,0)+Q151,ROUND('Budget by Source'!D151/10,0))</f>
        <v>91042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7926</v>
      </c>
      <c r="G151" s="21">
        <f>IF(Notes!$B$2="June",ROUND('Budget by Source'!G151/10,0)+T151,ROUND('Budget by Source'!G151/10,0))</f>
        <v>37947</v>
      </c>
      <c r="H151" s="21">
        <f t="shared" si="6"/>
        <v>563422</v>
      </c>
      <c r="I151" s="21">
        <f>INDEX(Data[],MATCH($A151,Data[Dist],0),MATCH(I$5,Data[#Headers],0))</f>
        <v>732665</v>
      </c>
      <c r="K151" s="59">
        <f>INDEX('Payment Total'!$A$7:$H$331,MATCH('Payment by Source'!$A151,'Payment Total'!$A$7:$A$331,0),6)-I151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8178</v>
      </c>
      <c r="D152" s="21">
        <f>IF(Notes!$B$2="June",ROUND('Budget by Source'!D152/10,0)+Q152,ROUND('Budget by Source'!D152/10,0))</f>
        <v>46594</v>
      </c>
      <c r="E152" s="21">
        <f>IF(Notes!$B$2="June",ROUND('Budget by Source'!E152/10,0)+R152,ROUND('Budget by Source'!E152/10,0))</f>
        <v>3344</v>
      </c>
      <c r="F152" s="21">
        <f>IF(Notes!$B$2="June",ROUND('Budget by Source'!F152/10,0)+S152,ROUND('Budget by Source'!F152/10,0))</f>
        <v>3797</v>
      </c>
      <c r="G152" s="21">
        <f>IF(Notes!$B$2="June",ROUND('Budget by Source'!G152/10,0)+T152,ROUND('Budget by Source'!G152/10,0))</f>
        <v>19177</v>
      </c>
      <c r="H152" s="21">
        <f t="shared" si="6"/>
        <v>320505</v>
      </c>
      <c r="I152" s="21">
        <f>INDEX(Data[],MATCH($A152,Data[Dist],0),MATCH(I$5,Data[#Headers],0))</f>
        <v>401595</v>
      </c>
      <c r="K152" s="59">
        <f>INDEX('Payment Total'!$A$7:$H$331,MATCH('Payment by Source'!$A152,'Payment Total'!$A$7:$A$331,0),6)-I152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18315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5207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292425</v>
      </c>
      <c r="I153" s="21">
        <f>INDEX(Data[],MATCH($A153,Data[Dist],0),MATCH(I$5,Data[#Headers],0))</f>
        <v>407940</v>
      </c>
      <c r="K153" s="59">
        <f>INDEX('Payment Total'!$A$7:$H$331,MATCH('Payment by Source'!$A153,'Payment Total'!$A$7:$A$331,0),6)-I153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14414</v>
      </c>
      <c r="D154" s="21">
        <f>IF(Notes!$B$2="June",ROUND('Budget by Source'!D154/10,0)+Q154,ROUND('Budget by Source'!D154/10,0))</f>
        <v>47349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2874</v>
      </c>
      <c r="G154" s="21">
        <f>IF(Notes!$B$2="June",ROUND('Budget by Source'!G154/10,0)+T154,ROUND('Budget by Source'!G154/10,0))</f>
        <v>16718</v>
      </c>
      <c r="H154" s="21">
        <f t="shared" si="6"/>
        <v>259457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Total'!$A$7:$A$331,0),6)-I154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94955</v>
      </c>
      <c r="E155" s="21">
        <f>IF(Notes!$B$2="June",ROUND('Budget by Source'!E155/10,0)+R155,ROUND('Budget by Source'!E155/10,0))</f>
        <v>9948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44814</v>
      </c>
      <c r="H155" s="21">
        <f t="shared" si="6"/>
        <v>579298</v>
      </c>
      <c r="I155" s="21">
        <f>INDEX(Data[],MATCH($A155,Data[Dist],0),MATCH(I$5,Data[#Headers],0))</f>
        <v>768589</v>
      </c>
      <c r="K155" s="59">
        <f>INDEX('Payment Total'!$A$7:$H$331,MATCH('Payment by Source'!$A155,'Payment Total'!$A$7:$A$331,0),6)-I155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27660</v>
      </c>
      <c r="D156" s="21">
        <f>IF(Notes!$B$2="June",ROUND('Budget by Source'!D156/10,0)+Q156,ROUND('Budget by Source'!D156/10,0))</f>
        <v>81380</v>
      </c>
      <c r="E156" s="21">
        <f>IF(Notes!$B$2="June",ROUND('Budget by Source'!E156/10,0)+R156,ROUND('Budget by Source'!E156/10,0))</f>
        <v>7428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34631</v>
      </c>
      <c r="H156" s="21">
        <f t="shared" si="6"/>
        <v>522545</v>
      </c>
      <c r="I156" s="21">
        <f>INDEX(Data[],MATCH($A156,Data[Dist],0),MATCH(I$5,Data[#Headers],0))</f>
        <v>679829</v>
      </c>
      <c r="K156" s="59">
        <f>INDEX('Payment Total'!$A$7:$H$331,MATCH('Payment by Source'!$A156,'Payment Total'!$A$7:$A$331,0),6)-I156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88073</v>
      </c>
      <c r="D157" s="21">
        <f>IF(Notes!$B$2="June",ROUND('Budget by Source'!D157/10,0)+Q157,ROUND('Budget by Source'!D157/10,0))</f>
        <v>488206</v>
      </c>
      <c r="E157" s="21">
        <f>IF(Notes!$B$2="June",ROUND('Budget by Source'!E157/10,0)+R157,ROUND('Budget by Source'!E157/10,0))</f>
        <v>48889</v>
      </c>
      <c r="F157" s="21">
        <f>IF(Notes!$B$2="June",ROUND('Budget by Source'!F157/10,0)+S157,ROUND('Budget by Source'!F157/10,0))</f>
        <v>49075</v>
      </c>
      <c r="G157" s="21">
        <f>IF(Notes!$B$2="June",ROUND('Budget by Source'!G157/10,0)+T157,ROUND('Budget by Source'!G157/10,0))</f>
        <v>263755</v>
      </c>
      <c r="H157" s="21">
        <f t="shared" si="6"/>
        <v>3958527</v>
      </c>
      <c r="I157" s="21">
        <f>INDEX(Data[],MATCH($A157,Data[Dist],0),MATCH(I$5,Data[#Headers],0))</f>
        <v>4896525</v>
      </c>
      <c r="K157" s="59">
        <f>INDEX('Payment Total'!$A$7:$H$331,MATCH('Payment by Source'!$A157,'Payment Total'!$A$7:$A$331,0),6)-I157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36234</v>
      </c>
      <c r="D158" s="21">
        <f>IF(Notes!$B$2="June",ROUND('Budget by Source'!D158/10,0)+Q158,ROUND('Budget by Source'!D158/10,0))</f>
        <v>138012</v>
      </c>
      <c r="E158" s="21">
        <f>IF(Notes!$B$2="June",ROUND('Budget by Source'!E158/10,0)+R158,ROUND('Budget by Source'!E158/10,0))</f>
        <v>15938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71406</v>
      </c>
      <c r="H158" s="21">
        <f t="shared" si="6"/>
        <v>1400495</v>
      </c>
      <c r="I158" s="21">
        <f>INDEX(Data[],MATCH($A158,Data[Dist],0),MATCH(I$5,Data[#Headers],0))</f>
        <v>1676835</v>
      </c>
      <c r="K158" s="59">
        <f>INDEX('Payment Total'!$A$7:$H$331,MATCH('Payment by Source'!$A158,'Payment Total'!$A$7:$A$331,0),6)-I158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6237</v>
      </c>
      <c r="D159" s="21">
        <f>IF(Notes!$B$2="June",ROUND('Budget by Source'!D159/10,0)+Q159,ROUND('Budget by Source'!D159/10,0))</f>
        <v>52666</v>
      </c>
      <c r="E159" s="21">
        <f>IF(Notes!$B$2="June",ROUND('Budget by Source'!E159/10,0)+R159,ROUND('Budget by Source'!E159/10,0))</f>
        <v>2498</v>
      </c>
      <c r="F159" s="21">
        <f>IF(Notes!$B$2="June",ROUND('Budget by Source'!F159/10,0)+S159,ROUND('Budget by Source'!F159/10,0))</f>
        <v>2653</v>
      </c>
      <c r="G159" s="21">
        <f>IF(Notes!$B$2="June",ROUND('Budget by Source'!G159/10,0)+T159,ROUND('Budget by Source'!G159/10,0))</f>
        <v>13292</v>
      </c>
      <c r="H159" s="21">
        <f t="shared" si="6"/>
        <v>172092</v>
      </c>
      <c r="I159" s="21">
        <f>INDEX(Data[],MATCH($A159,Data[Dist],0),MATCH(I$5,Data[#Headers],0))</f>
        <v>249438</v>
      </c>
      <c r="K159" s="59">
        <f>INDEX('Payment Total'!$A$7:$H$331,MATCH('Payment by Source'!$A159,'Payment Total'!$A$7:$A$331,0),6)-I159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3855</v>
      </c>
      <c r="G160" s="21">
        <f>IF(Notes!$B$2="June",ROUND('Budget by Source'!G160/10,0)+T160,ROUND('Budget by Source'!G160/10,0))</f>
        <v>17716</v>
      </c>
      <c r="H160" s="21">
        <f t="shared" si="6"/>
        <v>258483</v>
      </c>
      <c r="I160" s="21">
        <f>INDEX(Data[],MATCH($A160,Data[Dist],0),MATCH(I$5,Data[#Headers],0))</f>
        <v>334414</v>
      </c>
      <c r="K160" s="59">
        <f>INDEX('Payment Total'!$A$7:$H$331,MATCH('Payment by Source'!$A160,'Payment Total'!$A$7:$A$331,0),6)-I160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34679</v>
      </c>
      <c r="D161" s="21">
        <f>IF(Notes!$B$2="June",ROUND('Budget by Source'!D161/10,0)+Q161,ROUND('Budget by Source'!D161/10,0))</f>
        <v>131217</v>
      </c>
      <c r="E161" s="21">
        <f>IF(Notes!$B$2="June",ROUND('Budget by Source'!E161/10,0)+R161,ROUND('Budget by Source'!E161/10,0))</f>
        <v>13826</v>
      </c>
      <c r="F161" s="21">
        <f>IF(Notes!$B$2="June",ROUND('Budget by Source'!F161/10,0)+S161,ROUND('Budget by Source'!F161/10,0))</f>
        <v>12531</v>
      </c>
      <c r="G161" s="21">
        <f>IF(Notes!$B$2="June",ROUND('Budget by Source'!G161/10,0)+T161,ROUND('Budget by Source'!G161/10,0))</f>
        <v>65097</v>
      </c>
      <c r="H161" s="21">
        <f t="shared" si="6"/>
        <v>1133625</v>
      </c>
      <c r="I161" s="21">
        <f>INDEX(Data[],MATCH($A161,Data[Dist],0),MATCH(I$5,Data[#Headers],0))</f>
        <v>1390975</v>
      </c>
      <c r="K161" s="59">
        <f>INDEX('Payment Total'!$A$7:$H$331,MATCH('Payment by Source'!$A161,'Payment Total'!$A$7:$A$331,0),6)-I161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13633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4705</v>
      </c>
      <c r="F162" s="21">
        <f>IF(Notes!$B$2="June",ROUND('Budget by Source'!F162/10,0)+S162,ROUND('Budget by Source'!F162/10,0))</f>
        <v>4132</v>
      </c>
      <c r="G162" s="21">
        <f>IF(Notes!$B$2="June",ROUND('Budget by Source'!G162/10,0)+T162,ROUND('Budget by Source'!G162/10,0))</f>
        <v>21225</v>
      </c>
      <c r="H162" s="21">
        <f t="shared" si="6"/>
        <v>274271</v>
      </c>
      <c r="I162" s="21">
        <f>INDEX(Data[],MATCH($A162,Data[Dist],0),MATCH(I$5,Data[#Headers],0))</f>
        <v>369528</v>
      </c>
      <c r="K162" s="59">
        <f>INDEX('Payment Total'!$A$7:$H$331,MATCH('Payment by Source'!$A162,'Payment Total'!$A$7:$A$331,0),6)-I162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6237</v>
      </c>
      <c r="D163" s="21">
        <f>IF(Notes!$B$2="June",ROUND('Budget by Source'!D163/10,0)+Q163,ROUND('Budget by Source'!D163/10,0))</f>
        <v>36773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2685</v>
      </c>
      <c r="G163" s="21">
        <f>IF(Notes!$B$2="June",ROUND('Budget by Source'!G163/10,0)+T163,ROUND('Budget by Source'!G163/10,0))</f>
        <v>12413</v>
      </c>
      <c r="H163" s="21">
        <f t="shared" si="6"/>
        <v>155402</v>
      </c>
      <c r="I163" s="21">
        <f>INDEX(Data[],MATCH($A163,Data[Dist],0),MATCH(I$5,Data[#Headers],0))</f>
        <v>216229</v>
      </c>
      <c r="K163" s="59">
        <f>INDEX('Payment Total'!$A$7:$H$331,MATCH('Payment by Source'!$A163,'Payment Total'!$A$7:$A$331,0),6)-I163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1891557</v>
      </c>
      <c r="V163" s="136">
        <f t="shared" si="7"/>
        <v>189156</v>
      </c>
      <c r="W163" s="136">
        <f t="shared" si="8"/>
        <v>1891560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5848</v>
      </c>
      <c r="D164" s="21">
        <f>IF(Notes!$B$2="June",ROUND('Budget by Source'!D164/10,0)+Q164,ROUND('Budget by Source'!D164/10,0))</f>
        <v>38418</v>
      </c>
      <c r="E164" s="21">
        <f>IF(Notes!$B$2="June",ROUND('Budget by Source'!E164/10,0)+R164,ROUND('Budget by Source'!E164/10,0))</f>
        <v>2476</v>
      </c>
      <c r="F164" s="21">
        <f>IF(Notes!$B$2="June",ROUND('Budget by Source'!F164/10,0)+S164,ROUND('Budget by Source'!F164/10,0))</f>
        <v>2584</v>
      </c>
      <c r="G164" s="21">
        <f>IF(Notes!$B$2="June",ROUND('Budget by Source'!G164/10,0)+T164,ROUND('Budget by Source'!G164/10,0))</f>
        <v>12049</v>
      </c>
      <c r="H164" s="21">
        <f t="shared" si="6"/>
        <v>173282</v>
      </c>
      <c r="I164" s="21">
        <f>INDEX(Data[],MATCH($A164,Data[Dist],0),MATCH(I$5,Data[#Headers],0))</f>
        <v>234657</v>
      </c>
      <c r="K164" s="59">
        <f>INDEX('Payment Total'!$A$7:$H$331,MATCH('Payment by Source'!$A164,'Payment Total'!$A$7:$A$331,0),6)-I164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16751</v>
      </c>
      <c r="D165" s="21">
        <f>IF(Notes!$B$2="June",ROUND('Budget by Source'!D165/10,0)+Q165,ROUND('Budget by Source'!D165/10,0))</f>
        <v>56755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4380</v>
      </c>
      <c r="G165" s="21">
        <f>IF(Notes!$B$2="June",ROUND('Budget by Source'!G165/10,0)+T165,ROUND('Budget by Source'!G165/10,0))</f>
        <v>23363</v>
      </c>
      <c r="H165" s="21">
        <f t="shared" si="6"/>
        <v>332820</v>
      </c>
      <c r="I165" s="21">
        <f>INDEX(Data[],MATCH($A165,Data[Dist],0),MATCH(I$5,Data[#Headers],0))</f>
        <v>438370</v>
      </c>
      <c r="K165" s="59">
        <f>INDEX('Payment Total'!$A$7:$H$331,MATCH('Payment by Source'!$A165,'Payment Total'!$A$7:$A$331,0),6)-I165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60421</v>
      </c>
      <c r="E166" s="21">
        <f>IF(Notes!$B$2="June",ROUND('Budget by Source'!E166/10,0)+R166,ROUND('Budget by Source'!E166/10,0))</f>
        <v>4317</v>
      </c>
      <c r="F166" s="21">
        <f>IF(Notes!$B$2="June",ROUND('Budget by Source'!F166/10,0)+S166,ROUND('Budget by Source'!F166/10,0))</f>
        <v>4243</v>
      </c>
      <c r="G166" s="21">
        <f>IF(Notes!$B$2="June",ROUND('Budget by Source'!G166/10,0)+T166,ROUND('Budget by Source'!G166/10,0))</f>
        <v>19584</v>
      </c>
      <c r="H166" s="21">
        <f t="shared" si="6"/>
        <v>232749</v>
      </c>
      <c r="I166" s="21">
        <f>INDEX(Data[],MATCH($A166,Data[Dist],0),MATCH(I$5,Data[#Headers],0))</f>
        <v>331055</v>
      </c>
      <c r="K166" s="59">
        <f>INDEX('Payment Total'!$A$7:$H$331,MATCH('Payment by Source'!$A166,'Payment Total'!$A$7:$A$331,0),6)-I166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2455018</v>
      </c>
      <c r="V166" s="136">
        <f t="shared" si="7"/>
        <v>245502</v>
      </c>
      <c r="W166" s="136">
        <f t="shared" si="8"/>
        <v>2455020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39747</v>
      </c>
      <c r="D167" s="21">
        <f>IF(Notes!$B$2="June",ROUND('Budget by Source'!D167/10,0)+Q167,ROUND('Budget by Source'!D167/10,0))</f>
        <v>175087</v>
      </c>
      <c r="E167" s="21">
        <f>IF(Notes!$B$2="June",ROUND('Budget by Source'!E167/10,0)+R167,ROUND('Budget by Source'!E167/10,0))</f>
        <v>17357</v>
      </c>
      <c r="F167" s="21">
        <f>IF(Notes!$B$2="June",ROUND('Budget by Source'!F167/10,0)+S167,ROUND('Budget by Source'!F167/10,0))</f>
        <v>18024</v>
      </c>
      <c r="G167" s="21">
        <f>IF(Notes!$B$2="June",ROUND('Budget by Source'!G167/10,0)+T167,ROUND('Budget by Source'!G167/10,0))</f>
        <v>90583</v>
      </c>
      <c r="H167" s="21">
        <f t="shared" si="6"/>
        <v>1271440</v>
      </c>
      <c r="I167" s="21">
        <f>INDEX(Data[],MATCH($A167,Data[Dist],0),MATCH(I$5,Data[#Headers],0))</f>
        <v>1612238</v>
      </c>
      <c r="K167" s="59">
        <f>INDEX('Payment Total'!$A$7:$H$331,MATCH('Payment by Source'!$A167,'Payment Total'!$A$7:$A$331,0),6)-I167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14810</v>
      </c>
      <c r="D168" s="21">
        <f>IF(Notes!$B$2="June",ROUND('Budget by Source'!D168/10,0)+Q168,ROUND('Budget by Source'!D168/10,0))</f>
        <v>49357</v>
      </c>
      <c r="E168" s="21">
        <f>IF(Notes!$B$2="June",ROUND('Budget by Source'!E168/10,0)+R168,ROUND('Budget by Source'!E168/10,0))</f>
        <v>4430</v>
      </c>
      <c r="F168" s="21">
        <f>IF(Notes!$B$2="June",ROUND('Budget by Source'!F168/10,0)+S168,ROUND('Budget by Source'!F168/10,0))</f>
        <v>3890</v>
      </c>
      <c r="G168" s="21">
        <f>IF(Notes!$B$2="June",ROUND('Budget by Source'!G168/10,0)+T168,ROUND('Budget by Source'!G168/10,0))</f>
        <v>17430</v>
      </c>
      <c r="H168" s="21">
        <f t="shared" si="6"/>
        <v>271795</v>
      </c>
      <c r="I168" s="21">
        <f>INDEX(Data[],MATCH($A168,Data[Dist],0),MATCH(I$5,Data[#Headers],0))</f>
        <v>361712</v>
      </c>
      <c r="K168" s="59">
        <f>INDEX('Payment Total'!$A$7:$H$331,MATCH('Payment by Source'!$A168,'Payment Total'!$A$7:$A$331,0),6)-I168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24156</v>
      </c>
      <c r="D169" s="21">
        <f>IF(Notes!$B$2="June",ROUND('Budget by Source'!D169/10,0)+Q169,ROUND('Budget by Source'!D169/10,0))</f>
        <v>201400</v>
      </c>
      <c r="E169" s="21">
        <f>IF(Notes!$B$2="June",ROUND('Budget by Source'!E169/10,0)+R169,ROUND('Budget by Source'!E169/10,0))</f>
        <v>26260</v>
      </c>
      <c r="F169" s="21">
        <f>IF(Notes!$B$2="June",ROUND('Budget by Source'!F169/10,0)+S169,ROUND('Budget by Source'!F169/10,0))</f>
        <v>21020</v>
      </c>
      <c r="G169" s="21">
        <f>IF(Notes!$B$2="June",ROUND('Budget by Source'!G169/10,0)+T169,ROUND('Budget by Source'!G169/10,0))</f>
        <v>104194</v>
      </c>
      <c r="H169" s="21">
        <f t="shared" si="6"/>
        <v>1210871</v>
      </c>
      <c r="I169" s="21">
        <f>INDEX(Data[],MATCH($A169,Data[Dist],0),MATCH(I$5,Data[#Headers],0))</f>
        <v>1587901</v>
      </c>
      <c r="K169" s="59">
        <f>INDEX('Payment Total'!$A$7:$H$331,MATCH('Payment by Source'!$A169,'Payment Total'!$A$7:$A$331,0),6)-I169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13246</v>
      </c>
      <c r="D170" s="21">
        <f>IF(Notes!$B$2="June",ROUND('Budget by Source'!D170/10,0)+Q170,ROUND('Budget by Source'!D170/10,0))</f>
        <v>100595</v>
      </c>
      <c r="E170" s="21">
        <f>IF(Notes!$B$2="June",ROUND('Budget by Source'!E170/10,0)+R170,ROUND('Budget by Source'!E170/10,0))</f>
        <v>5051</v>
      </c>
      <c r="F170" s="21">
        <f>IF(Notes!$B$2="June",ROUND('Budget by Source'!F170/10,0)+S170,ROUND('Budget by Source'!F170/10,0))</f>
        <v>5108</v>
      </c>
      <c r="G170" s="21">
        <f>IF(Notes!$B$2="June",ROUND('Budget by Source'!G170/10,0)+T170,ROUND('Budget by Source'!G170/10,0))</f>
        <v>26747</v>
      </c>
      <c r="H170" s="21">
        <f t="shared" si="6"/>
        <v>364595</v>
      </c>
      <c r="I170" s="21">
        <f>INDEX(Data[],MATCH($A170,Data[Dist],0),MATCH(I$5,Data[#Headers],0))</f>
        <v>515342</v>
      </c>
      <c r="K170" s="59">
        <f>INDEX('Payment Total'!$A$7:$H$331,MATCH('Payment by Source'!$A170,'Payment Total'!$A$7:$A$331,0),6)-I170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95062</v>
      </c>
      <c r="D171" s="21">
        <f>IF(Notes!$B$2="June",ROUND('Budget by Source'!D171/10,0)+Q171,ROUND('Budget by Source'!D171/10,0))</f>
        <v>545204</v>
      </c>
      <c r="E171" s="21">
        <f>IF(Notes!$B$2="June",ROUND('Budget by Source'!E171/10,0)+R171,ROUND('Budget by Source'!E171/10,0))</f>
        <v>55375</v>
      </c>
      <c r="F171" s="21">
        <f>IF(Notes!$B$2="June",ROUND('Budget by Source'!F171/10,0)+S171,ROUND('Budget by Source'!F171/10,0))</f>
        <v>55330</v>
      </c>
      <c r="G171" s="21">
        <f>IF(Notes!$B$2="June",ROUND('Budget by Source'!G171/10,0)+T171,ROUND('Budget by Source'!G171/10,0))</f>
        <v>294542</v>
      </c>
      <c r="H171" s="21">
        <f t="shared" si="6"/>
        <v>4588750</v>
      </c>
      <c r="I171" s="21">
        <f>INDEX(Data[],MATCH($A171,Data[Dist],0),MATCH(I$5,Data[#Headers],0))</f>
        <v>5634263</v>
      </c>
      <c r="K171" s="59">
        <f>INDEX('Payment Total'!$A$7:$H$331,MATCH('Payment by Source'!$A171,'Payment Total'!$A$7:$A$331,0),6)-I171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24156</v>
      </c>
      <c r="D172" s="21">
        <f>IF(Notes!$B$2="June",ROUND('Budget by Source'!D172/10,0)+Q172,ROUND('Budget by Source'!D172/10,0))</f>
        <v>67803</v>
      </c>
      <c r="E172" s="21">
        <f>IF(Notes!$B$2="June",ROUND('Budget by Source'!E172/10,0)+R172,ROUND('Budget by Source'!E172/10,0))</f>
        <v>4428</v>
      </c>
      <c r="F172" s="21">
        <f>IF(Notes!$B$2="June",ROUND('Budget by Source'!F172/10,0)+S172,ROUND('Budget by Source'!F172/10,0))</f>
        <v>4428</v>
      </c>
      <c r="G172" s="21">
        <f>IF(Notes!$B$2="June",ROUND('Budget by Source'!G172/10,0)+T172,ROUND('Budget by Source'!G172/10,0))</f>
        <v>25893</v>
      </c>
      <c r="H172" s="21">
        <f t="shared" si="6"/>
        <v>437628</v>
      </c>
      <c r="I172" s="21">
        <f>INDEX(Data[],MATCH($A172,Data[Dist],0),MATCH(I$5,Data[#Headers],0))</f>
        <v>564336</v>
      </c>
      <c r="K172" s="59">
        <f>INDEX('Payment Total'!$A$7:$H$331,MATCH('Payment by Source'!$A172,'Payment Total'!$A$7:$A$331,0),6)-I172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18315</v>
      </c>
      <c r="D173" s="21">
        <f>IF(Notes!$B$2="June",ROUND('Budget by Source'!D173/10,0)+Q173,ROUND('Budget by Source'!D173/10,0))</f>
        <v>59467</v>
      </c>
      <c r="E173" s="21">
        <f>IF(Notes!$B$2="June",ROUND('Budget by Source'!E173/10,0)+R173,ROUND('Budget by Source'!E173/10,0))</f>
        <v>4557</v>
      </c>
      <c r="F173" s="21">
        <f>IF(Notes!$B$2="June",ROUND('Budget by Source'!F173/10,0)+S173,ROUND('Budget by Source'!F173/10,0))</f>
        <v>4436</v>
      </c>
      <c r="G173" s="21">
        <f>IF(Notes!$B$2="June",ROUND('Budget by Source'!G173/10,0)+T173,ROUND('Budget by Source'!G173/10,0))</f>
        <v>22230</v>
      </c>
      <c r="H173" s="21">
        <f t="shared" si="6"/>
        <v>333225</v>
      </c>
      <c r="I173" s="21">
        <f>INDEX(Data[],MATCH($A173,Data[Dist],0),MATCH(I$5,Data[#Headers],0))</f>
        <v>442230</v>
      </c>
      <c r="K173" s="59">
        <f>INDEX('Payment Total'!$A$7:$H$331,MATCH('Payment by Source'!$A173,'Payment Total'!$A$7:$A$331,0),6)-I173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14028</v>
      </c>
      <c r="D174" s="21">
        <f>IF(Notes!$B$2="June",ROUND('Budget by Source'!D174/10,0)+Q174,ROUND('Budget by Source'!D174/10,0))</f>
        <v>53043</v>
      </c>
      <c r="E174" s="21">
        <f>IF(Notes!$B$2="June",ROUND('Budget by Source'!E174/10,0)+R174,ROUND('Budget by Source'!E174/10,0))</f>
        <v>2632</v>
      </c>
      <c r="F174" s="21">
        <f>IF(Notes!$B$2="June",ROUND('Budget by Source'!F174/10,0)+S174,ROUND('Budget by Source'!F174/10,0))</f>
        <v>2404</v>
      </c>
      <c r="G174" s="21">
        <f>IF(Notes!$B$2="June",ROUND('Budget by Source'!G174/10,0)+T174,ROUND('Budget by Source'!G174/10,0))</f>
        <v>11675</v>
      </c>
      <c r="H174" s="21">
        <f t="shared" si="6"/>
        <v>124110</v>
      </c>
      <c r="I174" s="21">
        <f>INDEX(Data[],MATCH($A174,Data[Dist],0),MATCH(I$5,Data[#Headers],0))</f>
        <v>207892</v>
      </c>
      <c r="K174" s="59">
        <f>INDEX('Payment Total'!$A$7:$H$331,MATCH('Payment by Source'!$A174,'Payment Total'!$A$7:$A$331,0),6)-I174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1257052</v>
      </c>
      <c r="V174" s="136">
        <f t="shared" si="7"/>
        <v>125705</v>
      </c>
      <c r="W174" s="136">
        <f t="shared" si="8"/>
        <v>1257050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19096</v>
      </c>
      <c r="D175" s="21">
        <f>IF(Notes!$B$2="June",ROUND('Budget by Source'!D175/10,0)+Q175,ROUND('Budget by Source'!D175/10,0))</f>
        <v>61540</v>
      </c>
      <c r="E175" s="21">
        <f>IF(Notes!$B$2="June",ROUND('Budget by Source'!E175/10,0)+R175,ROUND('Budget by Source'!E175/10,0))</f>
        <v>5287</v>
      </c>
      <c r="F175" s="21">
        <f>IF(Notes!$B$2="June",ROUND('Budget by Source'!F175/10,0)+S175,ROUND('Budget by Source'!F175/10,0))</f>
        <v>5655</v>
      </c>
      <c r="G175" s="21">
        <f>IF(Notes!$B$2="June",ROUND('Budget by Source'!G175/10,0)+T175,ROUND('Budget by Source'!G175/10,0))</f>
        <v>25671</v>
      </c>
      <c r="H175" s="21">
        <f t="shared" si="6"/>
        <v>376081</v>
      </c>
      <c r="I175" s="21">
        <f>INDEX(Data[],MATCH($A175,Data[Dist],0),MATCH(I$5,Data[#Headers],0))</f>
        <v>493330</v>
      </c>
      <c r="K175" s="59">
        <f>INDEX('Payment Total'!$A$7:$H$331,MATCH('Payment by Source'!$A175,'Payment Total'!$A$7:$A$331,0),6)-I175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13633</v>
      </c>
      <c r="D176" s="21">
        <f>IF(Notes!$B$2="June",ROUND('Budget by Source'!D176/10,0)+Q176,ROUND('Budget by Source'!D176/10,0))</f>
        <v>50644</v>
      </c>
      <c r="E176" s="21">
        <f>IF(Notes!$B$2="June",ROUND('Budget by Source'!E176/10,0)+R176,ROUND('Budget by Source'!E176/10,0))</f>
        <v>3363</v>
      </c>
      <c r="F176" s="21">
        <f>IF(Notes!$B$2="June",ROUND('Budget by Source'!F176/10,0)+S176,ROUND('Budget by Source'!F176/10,0))</f>
        <v>3298</v>
      </c>
      <c r="G176" s="21">
        <f>IF(Notes!$B$2="June",ROUND('Budget by Source'!G176/10,0)+T176,ROUND('Budget by Source'!G176/10,0))</f>
        <v>17886</v>
      </c>
      <c r="H176" s="21">
        <f t="shared" si="6"/>
        <v>211202</v>
      </c>
      <c r="I176" s="21">
        <f>INDEX(Data[],MATCH($A176,Data[Dist],0),MATCH(I$5,Data[#Headers],0))</f>
        <v>300026</v>
      </c>
      <c r="K176" s="59">
        <f>INDEX('Payment Total'!$A$7:$H$331,MATCH('Payment by Source'!$A176,'Payment Total'!$A$7:$A$331,0),6)-I176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57488</v>
      </c>
      <c r="E177" s="21">
        <f>IF(Notes!$B$2="June",ROUND('Budget by Source'!E177/10,0)+R177,ROUND('Budget by Source'!E177/10,0))</f>
        <v>5220</v>
      </c>
      <c r="F177" s="21">
        <f>IF(Notes!$B$2="June",ROUND('Budget by Source'!F177/10,0)+S177,ROUND('Budget by Source'!F177/10,0))</f>
        <v>4784</v>
      </c>
      <c r="G177" s="21">
        <f>IF(Notes!$B$2="June",ROUND('Budget by Source'!G177/10,0)+T177,ROUND('Budget by Source'!G177/10,0))</f>
        <v>24687</v>
      </c>
      <c r="H177" s="21">
        <f t="shared" si="6"/>
        <v>420061</v>
      </c>
      <c r="I177" s="21">
        <f>INDEX(Data[],MATCH($A177,Data[Dist],0),MATCH(I$5,Data[#Headers],0))</f>
        <v>525480</v>
      </c>
      <c r="K177" s="59">
        <f>INDEX('Payment Total'!$A$7:$H$331,MATCH('Payment by Source'!$A177,'Payment Total'!$A$7:$A$331,0),6)-I177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60342</v>
      </c>
      <c r="E178" s="21">
        <f>IF(Notes!$B$2="June",ROUND('Budget by Source'!E178/10,0)+R178,ROUND('Budget by Source'!E178/10,0))</f>
        <v>4117</v>
      </c>
      <c r="F178" s="21">
        <f>IF(Notes!$B$2="June",ROUND('Budget by Source'!F178/10,0)+S178,ROUND('Budget by Source'!F178/10,0))</f>
        <v>4453</v>
      </c>
      <c r="G178" s="21">
        <f>IF(Notes!$B$2="June",ROUND('Budget by Source'!G178/10,0)+T178,ROUND('Budget by Source'!G178/10,0))</f>
        <v>20739</v>
      </c>
      <c r="H178" s="21">
        <f t="shared" si="6"/>
        <v>255512</v>
      </c>
      <c r="I178" s="21">
        <f>INDEX(Data[],MATCH($A178,Data[Dist],0),MATCH(I$5,Data[#Headers],0))</f>
        <v>354904</v>
      </c>
      <c r="K178" s="59">
        <f>INDEX('Payment Total'!$A$7:$H$331,MATCH('Payment by Source'!$A178,'Payment Total'!$A$7:$A$331,0),6)-I178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15984</v>
      </c>
      <c r="D179" s="21">
        <f>IF(Notes!$B$2="June",ROUND('Budget by Source'!D179/10,0)+Q179,ROUND('Budget by Source'!D179/10,0))</f>
        <v>65269</v>
      </c>
      <c r="E179" s="21">
        <f>IF(Notes!$B$2="June",ROUND('Budget by Source'!E179/10,0)+R179,ROUND('Budget by Source'!E179/10,0))</f>
        <v>4399</v>
      </c>
      <c r="F179" s="21">
        <f>IF(Notes!$B$2="June",ROUND('Budget by Source'!F179/10,0)+S179,ROUND('Budget by Source'!F179/10,0))</f>
        <v>5221</v>
      </c>
      <c r="G179" s="21">
        <f>IF(Notes!$B$2="June",ROUND('Budget by Source'!G179/10,0)+T179,ROUND('Budget by Source'!G179/10,0))</f>
        <v>25707</v>
      </c>
      <c r="H179" s="21">
        <f t="shared" si="6"/>
        <v>271296</v>
      </c>
      <c r="I179" s="21">
        <f>INDEX(Data[],MATCH($A179,Data[Dist],0),MATCH(I$5,Data[#Headers],0))</f>
        <v>387876</v>
      </c>
      <c r="K179" s="59">
        <f>INDEX('Payment Total'!$A$7:$H$331,MATCH('Payment by Source'!$A179,'Payment Total'!$A$7:$A$331,0),6)-I179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10128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4138</v>
      </c>
      <c r="F180" s="21">
        <f>IF(Notes!$B$2="June",ROUND('Budget by Source'!F180/10,0)+S180,ROUND('Budget by Source'!F180/10,0))</f>
        <v>4257</v>
      </c>
      <c r="G180" s="21">
        <f>IF(Notes!$B$2="June",ROUND('Budget by Source'!G180/10,0)+T180,ROUND('Budget by Source'!G180/10,0))</f>
        <v>22266</v>
      </c>
      <c r="H180" s="21">
        <f t="shared" si="6"/>
        <v>216027</v>
      </c>
      <c r="I180" s="21">
        <f>INDEX(Data[],MATCH($A180,Data[Dist],0),MATCH(I$5,Data[#Headers],0))</f>
        <v>316711</v>
      </c>
      <c r="K180" s="59">
        <f>INDEX('Payment Total'!$A$7:$H$331,MATCH('Payment by Source'!$A180,'Payment Total'!$A$7:$A$331,0),6)-I180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19096</v>
      </c>
      <c r="D181" s="21">
        <f>IF(Notes!$B$2="June",ROUND('Budget by Source'!D181/10,0)+Q181,ROUND('Budget by Source'!D181/10,0))</f>
        <v>128391</v>
      </c>
      <c r="E181" s="21">
        <f>IF(Notes!$B$2="June",ROUND('Budget by Source'!E181/10,0)+R181,ROUND('Budget by Source'!E181/10,0))</f>
        <v>10914</v>
      </c>
      <c r="F181" s="21">
        <f>IF(Notes!$B$2="June",ROUND('Budget by Source'!F181/10,0)+S181,ROUND('Budget by Source'!F181/10,0))</f>
        <v>10548</v>
      </c>
      <c r="G181" s="21">
        <f>IF(Notes!$B$2="June",ROUND('Budget by Source'!G181/10,0)+T181,ROUND('Budget by Source'!G181/10,0))</f>
        <v>48722</v>
      </c>
      <c r="H181" s="21">
        <f t="shared" si="6"/>
        <v>835188</v>
      </c>
      <c r="I181" s="21">
        <f>INDEX(Data[],MATCH($A181,Data[Dist],0),MATCH(I$5,Data[#Headers],0))</f>
        <v>1052859</v>
      </c>
      <c r="K181" s="59">
        <f>INDEX('Payment Total'!$A$7:$H$331,MATCH('Payment by Source'!$A181,'Payment Total'!$A$7:$A$331,0),6)-I181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11691</v>
      </c>
      <c r="D182" s="21">
        <f>IF(Notes!$B$2="June",ROUND('Budget by Source'!D182/10,0)+Q182,ROUND('Budget by Source'!D182/10,0))</f>
        <v>66267</v>
      </c>
      <c r="E182" s="21">
        <f>IF(Notes!$B$2="June",ROUND('Budget by Source'!E182/10,0)+R182,ROUND('Budget by Source'!E182/10,0))</f>
        <v>5257</v>
      </c>
      <c r="F182" s="21">
        <f>IF(Notes!$B$2="June",ROUND('Budget by Source'!F182/10,0)+S182,ROUND('Budget by Source'!F182/10,0))</f>
        <v>5311</v>
      </c>
      <c r="G182" s="21">
        <f>IF(Notes!$B$2="June",ROUND('Budget by Source'!G182/10,0)+T182,ROUND('Budget by Source'!G182/10,0))</f>
        <v>26490</v>
      </c>
      <c r="H182" s="21">
        <f t="shared" si="6"/>
        <v>290850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Total'!$A$7:$A$331,0),6)-I182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7009</v>
      </c>
      <c r="D183" s="21">
        <f>IF(Notes!$B$2="June",ROUND('Budget by Source'!D183/10,0)+Q183,ROUND('Budget by Source'!D183/10,0))</f>
        <v>56788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3574</v>
      </c>
      <c r="G183" s="21">
        <f>IF(Notes!$B$2="June",ROUND('Budget by Source'!G183/10,0)+T183,ROUND('Budget by Source'!G183/10,0))</f>
        <v>17838</v>
      </c>
      <c r="H183" s="21">
        <f t="shared" si="6"/>
        <v>148196</v>
      </c>
      <c r="I183" s="21">
        <f>INDEX(Data[],MATCH($A183,Data[Dist],0),MATCH(I$5,Data[#Headers],0))</f>
        <v>236320</v>
      </c>
      <c r="K183" s="59">
        <f>INDEX('Payment Total'!$A$7:$H$331,MATCH('Payment by Source'!$A183,'Payment Total'!$A$7:$A$331,0),6)-I183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35461</v>
      </c>
      <c r="D184" s="21">
        <f>IF(Notes!$B$2="June",ROUND('Budget by Source'!D184/10,0)+Q184,ROUND('Budget by Source'!D184/10,0))</f>
        <v>145981</v>
      </c>
      <c r="E184" s="21">
        <f>IF(Notes!$B$2="June",ROUND('Budget by Source'!E184/10,0)+R184,ROUND('Budget by Source'!E184/10,0))</f>
        <v>15289</v>
      </c>
      <c r="F184" s="21">
        <f>IF(Notes!$B$2="June",ROUND('Budget by Source'!F184/10,0)+S184,ROUND('Budget by Source'!F184/10,0))</f>
        <v>14881</v>
      </c>
      <c r="G184" s="21">
        <f>IF(Notes!$B$2="June",ROUND('Budget by Source'!G184/10,0)+T184,ROUND('Budget by Source'!G184/10,0))</f>
        <v>68199</v>
      </c>
      <c r="H184" s="21">
        <f t="shared" si="6"/>
        <v>1207937</v>
      </c>
      <c r="I184" s="21">
        <f>INDEX(Data[],MATCH($A184,Data[Dist],0),MATCH(I$5,Data[#Headers],0))</f>
        <v>1487748</v>
      </c>
      <c r="K184" s="59">
        <f>INDEX('Payment Total'!$A$7:$H$331,MATCH('Payment by Source'!$A184,'Payment Total'!$A$7:$A$331,0),6)-I184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101298</v>
      </c>
      <c r="D185" s="21">
        <f>IF(Notes!$B$2="June",ROUND('Budget by Source'!D185/10,0)+Q185,ROUND('Budget by Source'!D185/10,0))</f>
        <v>386950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40512</v>
      </c>
      <c r="G185" s="21">
        <f>IF(Notes!$B$2="June",ROUND('Budget by Source'!G185/10,0)+T185,ROUND('Budget by Source'!G185/10,0))</f>
        <v>209049</v>
      </c>
      <c r="H185" s="21">
        <f t="shared" si="6"/>
        <v>3997071</v>
      </c>
      <c r="I185" s="21">
        <f>INDEX(Data[],MATCH($A185,Data[Dist],0),MATCH(I$5,Data[#Headers],0))</f>
        <v>4789332</v>
      </c>
      <c r="K185" s="59">
        <f>INDEX('Payment Total'!$A$7:$H$331,MATCH('Payment by Source'!$A185,'Payment Total'!$A$7:$A$331,0),6)-I185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52349</v>
      </c>
      <c r="E186" s="21">
        <f>IF(Notes!$B$2="June",ROUND('Budget by Source'!E186/10,0)+R186,ROUND('Budget by Source'!E186/10,0))</f>
        <v>3690</v>
      </c>
      <c r="F186" s="21">
        <f>IF(Notes!$B$2="June",ROUND('Budget by Source'!F186/10,0)+S186,ROUND('Budget by Source'!F186/10,0))</f>
        <v>3266</v>
      </c>
      <c r="G186" s="21">
        <f>IF(Notes!$B$2="June",ROUND('Budget by Source'!G186/10,0)+T186,ROUND('Budget by Source'!G186/10,0))</f>
        <v>18843</v>
      </c>
      <c r="H186" s="21">
        <f t="shared" si="6"/>
        <v>266841</v>
      </c>
      <c r="I186" s="21">
        <f>INDEX(Data[],MATCH($A186,Data[Dist],0),MATCH(I$5,Data[#Headers],0))</f>
        <v>355899</v>
      </c>
      <c r="K186" s="59">
        <f>INDEX('Payment Total'!$A$7:$H$331,MATCH('Payment by Source'!$A186,'Payment Total'!$A$7:$A$331,0),6)-I186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58448</v>
      </c>
      <c r="D187" s="21">
        <f>IF(Notes!$B$2="June",ROUND('Budget by Source'!D187/10,0)+Q187,ROUND('Budget by Source'!D187/10,0))</f>
        <v>263284</v>
      </c>
      <c r="E187" s="21">
        <f>IF(Notes!$B$2="June",ROUND('Budget by Source'!E187/10,0)+R187,ROUND('Budget by Source'!E187/10,0))</f>
        <v>31530</v>
      </c>
      <c r="F187" s="21">
        <f>IF(Notes!$B$2="June",ROUND('Budget by Source'!F187/10,0)+S187,ROUND('Budget by Source'!F187/10,0))</f>
        <v>27997</v>
      </c>
      <c r="G187" s="21">
        <f>IF(Notes!$B$2="June",ROUND('Budget by Source'!G187/10,0)+T187,ROUND('Budget by Source'!G187/10,0))</f>
        <v>136213</v>
      </c>
      <c r="H187" s="21">
        <f t="shared" si="6"/>
        <v>2040883</v>
      </c>
      <c r="I187" s="21">
        <f>INDEX(Data[],MATCH($A187,Data[Dist],0),MATCH(I$5,Data[#Headers],0))</f>
        <v>2558355</v>
      </c>
      <c r="K187" s="59">
        <f>INDEX('Payment Total'!$A$7:$H$331,MATCH('Payment by Source'!$A187,'Payment Total'!$A$7:$A$331,0),6)-I187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19869</v>
      </c>
      <c r="D188" s="21">
        <f>IF(Notes!$B$2="June",ROUND('Budget by Source'!D188/10,0)+Q188,ROUND('Budget by Source'!D188/10,0))</f>
        <v>134657</v>
      </c>
      <c r="E188" s="21">
        <f>IF(Notes!$B$2="June",ROUND('Budget by Source'!E188/10,0)+R188,ROUND('Budget by Source'!E188/10,0))</f>
        <v>14203</v>
      </c>
      <c r="F188" s="21">
        <f>IF(Notes!$B$2="June",ROUND('Budget by Source'!F188/10,0)+S188,ROUND('Budget by Source'!F188/10,0))</f>
        <v>14488</v>
      </c>
      <c r="G188" s="21">
        <f>IF(Notes!$B$2="June",ROUND('Budget by Source'!G188/10,0)+T188,ROUND('Budget by Source'!G188/10,0))</f>
        <v>69663</v>
      </c>
      <c r="H188" s="21">
        <f t="shared" si="6"/>
        <v>763168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Total'!$A$7:$A$331,0),6)-I188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78644</v>
      </c>
      <c r="E189" s="21">
        <f>IF(Notes!$B$2="June",ROUND('Budget by Source'!E189/10,0)+R189,ROUND('Budget by Source'!E189/10,0))</f>
        <v>6414</v>
      </c>
      <c r="F189" s="21">
        <f>IF(Notes!$B$2="June",ROUND('Budget by Source'!F189/10,0)+S189,ROUND('Budget by Source'!F189/10,0))</f>
        <v>6040</v>
      </c>
      <c r="G189" s="21">
        <f>IF(Notes!$B$2="June",ROUND('Budget by Source'!G189/10,0)+T189,ROUND('Budget by Source'!G189/10,0))</f>
        <v>33464</v>
      </c>
      <c r="H189" s="21">
        <f t="shared" si="6"/>
        <v>486322</v>
      </c>
      <c r="I189" s="21">
        <f>INDEX(Data[],MATCH($A189,Data[Dist],0),MATCH(I$5,Data[#Headers],0))</f>
        <v>610884</v>
      </c>
      <c r="K189" s="59">
        <f>INDEX('Payment Total'!$A$7:$H$331,MATCH('Payment by Source'!$A189,'Payment Total'!$A$7:$A$331,0),6)-I189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6623</v>
      </c>
      <c r="D190" s="21">
        <f>IF(Notes!$B$2="June",ROUND('Budget by Source'!D190/10,0)+Q190,ROUND('Budget by Source'!D190/10,0))</f>
        <v>39098</v>
      </c>
      <c r="E190" s="21">
        <f>IF(Notes!$B$2="June",ROUND('Budget by Source'!E190/10,0)+R190,ROUND('Budget by Source'!E190/10,0))</f>
        <v>2823</v>
      </c>
      <c r="F190" s="21">
        <f>IF(Notes!$B$2="June",ROUND('Budget by Source'!F190/10,0)+S190,ROUND('Budget by Source'!F190/10,0))</f>
        <v>2400</v>
      </c>
      <c r="G190" s="21">
        <f>IF(Notes!$B$2="June",ROUND('Budget by Source'!G190/10,0)+T190,ROUND('Budget by Source'!G190/10,0))</f>
        <v>11337</v>
      </c>
      <c r="H190" s="21">
        <f t="shared" si="6"/>
        <v>189681</v>
      </c>
      <c r="I190" s="21">
        <f>INDEX(Data[],MATCH($A190,Data[Dist],0),MATCH(I$5,Data[#Headers],0))</f>
        <v>251962</v>
      </c>
      <c r="K190" s="59">
        <f>INDEX('Payment Total'!$A$7:$H$331,MATCH('Payment by Source'!$A190,'Payment Total'!$A$7:$A$331,0),6)-I190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7009</v>
      </c>
      <c r="D191" s="21">
        <f>IF(Notes!$B$2="June",ROUND('Budget by Source'!D191/10,0)+Q191,ROUND('Budget by Source'!D191/10,0))</f>
        <v>45398</v>
      </c>
      <c r="E191" s="21">
        <f>IF(Notes!$B$2="June",ROUND('Budget by Source'!E191/10,0)+R191,ROUND('Budget by Source'!E191/10,0))</f>
        <v>3825</v>
      </c>
      <c r="F191" s="21">
        <f>IF(Notes!$B$2="June",ROUND('Budget by Source'!F191/10,0)+S191,ROUND('Budget by Source'!F191/10,0))</f>
        <v>3589</v>
      </c>
      <c r="G191" s="21">
        <f>IF(Notes!$B$2="June",ROUND('Budget by Source'!G191/10,0)+T191,ROUND('Budget by Source'!G191/10,0))</f>
        <v>18683</v>
      </c>
      <c r="H191" s="21">
        <f t="shared" si="6"/>
        <v>252050</v>
      </c>
      <c r="I191" s="21">
        <f>INDEX(Data[],MATCH($A191,Data[Dist],0),MATCH(I$5,Data[#Headers],0))</f>
        <v>330554</v>
      </c>
      <c r="K191" s="59">
        <f>INDEX('Payment Total'!$A$7:$H$331,MATCH('Payment by Source'!$A191,'Payment Total'!$A$7:$A$331,0),6)-I191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24156</v>
      </c>
      <c r="D192" s="21">
        <f>IF(Notes!$B$2="June",ROUND('Budget by Source'!D192/10,0)+Q192,ROUND('Budget by Source'!D192/10,0))</f>
        <v>111781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9344</v>
      </c>
      <c r="G192" s="21">
        <f>IF(Notes!$B$2="June",ROUND('Budget by Source'!G192/10,0)+T192,ROUND('Budget by Source'!G192/10,0))</f>
        <v>46884</v>
      </c>
      <c r="H192" s="21">
        <f t="shared" si="6"/>
        <v>625688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Total'!$A$7:$A$331,0),6)-I192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14810</v>
      </c>
      <c r="D193" s="21">
        <f>IF(Notes!$B$2="June",ROUND('Budget by Source'!D193/10,0)+Q193,ROUND('Budget by Source'!D193/10,0))</f>
        <v>68170</v>
      </c>
      <c r="E193" s="21">
        <f>IF(Notes!$B$2="June",ROUND('Budget by Source'!E193/10,0)+R193,ROUND('Budget by Source'!E193/10,0))</f>
        <v>5688</v>
      </c>
      <c r="F193" s="21">
        <f>IF(Notes!$B$2="June",ROUND('Budget by Source'!F193/10,0)+S193,ROUND('Budget by Source'!F193/10,0))</f>
        <v>4878</v>
      </c>
      <c r="G193" s="21">
        <f>IF(Notes!$B$2="June",ROUND('Budget by Source'!G193/10,0)+T193,ROUND('Budget by Source'!G193/10,0))</f>
        <v>28105</v>
      </c>
      <c r="H193" s="21">
        <f t="shared" si="6"/>
        <v>399412</v>
      </c>
      <c r="I193" s="21">
        <f>INDEX(Data[],MATCH($A193,Data[Dist],0),MATCH(I$5,Data[#Headers],0))</f>
        <v>521063</v>
      </c>
      <c r="K193" s="59">
        <f>INDEX('Payment Total'!$A$7:$H$331,MATCH('Payment by Source'!$A193,'Payment Total'!$A$7:$A$331,0),6)-I193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14810</v>
      </c>
      <c r="D194" s="21">
        <f>IF(Notes!$B$2="June",ROUND('Budget by Source'!D194/10,0)+Q194,ROUND('Budget by Source'!D194/10,0))</f>
        <v>72461</v>
      </c>
      <c r="E194" s="21">
        <f>IF(Notes!$B$2="June",ROUND('Budget by Source'!E194/10,0)+R194,ROUND('Budget by Source'!E194/10,0))</f>
        <v>6904</v>
      </c>
      <c r="F194" s="21">
        <f>IF(Notes!$B$2="June",ROUND('Budget by Source'!F194/10,0)+S194,ROUND('Budget by Source'!F194/10,0))</f>
        <v>6743</v>
      </c>
      <c r="G194" s="21">
        <f>IF(Notes!$B$2="June",ROUND('Budget by Source'!G194/10,0)+T194,ROUND('Budget by Source'!G194/10,0))</f>
        <v>30834</v>
      </c>
      <c r="H194" s="21">
        <f t="shared" si="6"/>
        <v>498278</v>
      </c>
      <c r="I194" s="21">
        <f>INDEX(Data[],MATCH($A194,Data[Dist],0),MATCH(I$5,Data[#Headers],0))</f>
        <v>630030</v>
      </c>
      <c r="K194" s="59">
        <f>INDEX('Payment Total'!$A$7:$H$331,MATCH('Payment by Source'!$A194,'Payment Total'!$A$7:$A$331,0),6)-I194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7791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3810</v>
      </c>
      <c r="F195" s="21">
        <f>IF(Notes!$B$2="June",ROUND('Budget by Source'!F195/10,0)+S195,ROUND('Budget by Source'!F195/10,0))</f>
        <v>2980</v>
      </c>
      <c r="G195" s="21">
        <f>IF(Notes!$B$2="June",ROUND('Budget by Source'!G195/10,0)+T195,ROUND('Budget by Source'!G195/10,0))</f>
        <v>17595</v>
      </c>
      <c r="H195" s="21">
        <f t="shared" si="6"/>
        <v>138566</v>
      </c>
      <c r="I195" s="21">
        <f>INDEX(Data[],MATCH($A195,Data[Dist],0),MATCH(I$5,Data[#Headers],0))</f>
        <v>220550</v>
      </c>
      <c r="K195" s="59">
        <f>INDEX('Payment Total'!$A$7:$H$331,MATCH('Payment by Source'!$A195,'Payment Total'!$A$7:$A$331,0),6)-I195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22987</v>
      </c>
      <c r="D196" s="21">
        <f>IF(Notes!$B$2="June",ROUND('Budget by Source'!D196/10,0)+Q196,ROUND('Budget by Source'!D196/10,0))</f>
        <v>87600</v>
      </c>
      <c r="E196" s="21">
        <f>IF(Notes!$B$2="June",ROUND('Budget by Source'!E196/10,0)+R196,ROUND('Budget by Source'!E196/10,0))</f>
        <v>7289</v>
      </c>
      <c r="F196" s="21">
        <f>IF(Notes!$B$2="June",ROUND('Budget by Source'!F196/10,0)+S196,ROUND('Budget by Source'!F196/10,0))</f>
        <v>6733</v>
      </c>
      <c r="G196" s="21">
        <f>IF(Notes!$B$2="June",ROUND('Budget by Source'!G196/10,0)+T196,ROUND('Budget by Source'!G196/10,0))</f>
        <v>37686</v>
      </c>
      <c r="H196" s="21">
        <f t="shared" si="6"/>
        <v>542579</v>
      </c>
      <c r="I196" s="21">
        <f>INDEX(Data[],MATCH($A196,Data[Dist],0),MATCH(I$5,Data[#Headers],0))</f>
        <v>704874</v>
      </c>
      <c r="K196" s="59">
        <f>INDEX('Payment Total'!$A$7:$H$331,MATCH('Payment by Source'!$A196,'Payment Total'!$A$7:$A$331,0),6)-I196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8960</v>
      </c>
      <c r="D197" s="21">
        <f>IF(Notes!$B$2="June",ROUND('Budget by Source'!D197/10,0)+Q197,ROUND('Budget by Source'!D197/10,0))</f>
        <v>44616</v>
      </c>
      <c r="E197" s="21">
        <f>IF(Notes!$B$2="June",ROUND('Budget by Source'!E197/10,0)+R197,ROUND('Budget by Source'!E197/10,0))</f>
        <v>3205</v>
      </c>
      <c r="F197" s="21">
        <f>IF(Notes!$B$2="June",ROUND('Budget by Source'!F197/10,0)+S197,ROUND('Budget by Source'!F197/10,0))</f>
        <v>2885</v>
      </c>
      <c r="G197" s="21">
        <f>IF(Notes!$B$2="June",ROUND('Budget by Source'!G197/10,0)+T197,ROUND('Budget by Source'!G197/10,0))</f>
        <v>12730</v>
      </c>
      <c r="H197" s="21">
        <f t="shared" si="6"/>
        <v>183441</v>
      </c>
      <c r="I197" s="21">
        <f>INDEX(Data[],MATCH($A197,Data[Dist],0),MATCH(I$5,Data[#Headers],0))</f>
        <v>255837</v>
      </c>
      <c r="K197" s="59">
        <f>INDEX('Payment Total'!$A$7:$H$331,MATCH('Payment by Source'!$A197,'Payment Total'!$A$7:$A$331,0),6)-I197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2336</v>
      </c>
      <c r="D198" s="21">
        <f>IF(Notes!$B$2="June",ROUND('Budget by Source'!D198/10,0)+Q198,ROUND('Budget by Source'!D198/10,0))</f>
        <v>38110</v>
      </c>
      <c r="E198" s="21">
        <f>IF(Notes!$B$2="June",ROUND('Budget by Source'!E198/10,0)+R198,ROUND('Budget by Source'!E198/10,0))</f>
        <v>1791</v>
      </c>
      <c r="F198" s="21">
        <f>IF(Notes!$B$2="June",ROUND('Budget by Source'!F198/10,0)+S198,ROUND('Budget by Source'!F198/10,0))</f>
        <v>1436</v>
      </c>
      <c r="G198" s="21">
        <f>IF(Notes!$B$2="June",ROUND('Budget by Source'!G198/10,0)+T198,ROUND('Budget by Source'!G198/10,0))</f>
        <v>8363</v>
      </c>
      <c r="H198" s="21">
        <f t="shared" si="6"/>
        <v>128604</v>
      </c>
      <c r="I198" s="21">
        <f>INDEX(Data[],MATCH($A198,Data[Dist],0),MATCH(I$5,Data[#Headers],0))</f>
        <v>180640</v>
      </c>
      <c r="K198" s="59">
        <f>INDEX('Payment Total'!$A$7:$H$331,MATCH('Payment by Source'!$A198,'Payment Total'!$A$7:$A$331,0),6)-I198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1352303</v>
      </c>
      <c r="V198" s="136">
        <f t="shared" si="7"/>
        <v>135230</v>
      </c>
      <c r="W198" s="136">
        <f t="shared" si="8"/>
        <v>1352300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4287</v>
      </c>
      <c r="D199" s="21">
        <f>IF(Notes!$B$2="June",ROUND('Budget by Source'!D199/10,0)+Q199,ROUND('Budget by Source'!D199/10,0))</f>
        <v>23968</v>
      </c>
      <c r="E199" s="21">
        <f>IF(Notes!$B$2="June",ROUND('Budget by Source'!E199/10,0)+R199,ROUND('Budget by Source'!E199/10,0))</f>
        <v>1952</v>
      </c>
      <c r="F199" s="21">
        <f>IF(Notes!$B$2="June",ROUND('Budget by Source'!F199/10,0)+S199,ROUND('Budget by Source'!F199/10,0))</f>
        <v>1502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128919</v>
      </c>
      <c r="I199" s="21">
        <f>INDEX(Data[],MATCH($A199,Data[Dist],0),MATCH(I$5,Data[#Headers],0))</f>
        <v>168145</v>
      </c>
      <c r="K199" s="59">
        <f>INDEX('Payment Total'!$A$7:$H$331,MATCH('Payment by Source'!$A199,'Payment Total'!$A$7:$A$331,0),6)-I199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4287</v>
      </c>
      <c r="D200" s="21">
        <f>IF(Notes!$B$2="June",ROUND('Budget by Source'!D200/10,0)+Q200,ROUND('Budget by Source'!D200/10,0))</f>
        <v>27864</v>
      </c>
      <c r="E200" s="21">
        <f>IF(Notes!$B$2="June",ROUND('Budget by Source'!E200/10,0)+R200,ROUND('Budget by Source'!E200/10,0))</f>
        <v>1677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7349</v>
      </c>
      <c r="H200" s="21">
        <f t="shared" si="9"/>
        <v>111880</v>
      </c>
      <c r="I200" s="21">
        <f>INDEX(Data[],MATCH($A200,Data[Dist],0),MATCH(I$5,Data[#Headers],0))</f>
        <v>154555</v>
      </c>
      <c r="K200" s="59">
        <f>INDEX('Payment Total'!$A$7:$H$331,MATCH('Payment by Source'!$A200,'Payment Total'!$A$7:$A$331,0),6)-I200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61774</v>
      </c>
      <c r="E201" s="21">
        <f>IF(Notes!$B$2="June",ROUND('Budget by Source'!E201/10,0)+R201,ROUND('Budget by Source'!E201/10,0))</f>
        <v>5239</v>
      </c>
      <c r="F201" s="21">
        <f>IF(Notes!$B$2="June",ROUND('Budget by Source'!F201/10,0)+S201,ROUND('Budget by Source'!F201/10,0))</f>
        <v>5519</v>
      </c>
      <c r="G201" s="21">
        <f>IF(Notes!$B$2="June",ROUND('Budget by Source'!G201/10,0)+T201,ROUND('Budget by Source'!G201/10,0))</f>
        <v>22604</v>
      </c>
      <c r="H201" s="21">
        <f t="shared" si="9"/>
        <v>305985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Total'!$A$7:$A$331,0),6)-I201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33115</v>
      </c>
      <c r="D202" s="21">
        <f>IF(Notes!$B$2="June",ROUND('Budget by Source'!D202/10,0)+Q202,ROUND('Budget by Source'!D202/10,0))</f>
        <v>128872</v>
      </c>
      <c r="E202" s="21">
        <f>IF(Notes!$B$2="June",ROUND('Budget by Source'!E202/10,0)+R202,ROUND('Budget by Source'!E202/10,0))</f>
        <v>15267</v>
      </c>
      <c r="F202" s="21">
        <f>IF(Notes!$B$2="June",ROUND('Budget by Source'!F202/10,0)+S202,ROUND('Budget by Source'!F202/10,0))</f>
        <v>13717</v>
      </c>
      <c r="G202" s="21">
        <f>IF(Notes!$B$2="June",ROUND('Budget by Source'!G202/10,0)+T202,ROUND('Budget by Source'!G202/10,0))</f>
        <v>66036</v>
      </c>
      <c r="H202" s="21">
        <f t="shared" si="9"/>
        <v>1046214</v>
      </c>
      <c r="I202" s="21">
        <f>INDEX(Data[],MATCH($A202,Data[Dist],0),MATCH(I$5,Data[#Headers],0))</f>
        <v>1303221</v>
      </c>
      <c r="K202" s="59">
        <f>INDEX('Payment Total'!$A$7:$H$331,MATCH('Payment by Source'!$A202,'Payment Total'!$A$7:$A$331,0),6)-I202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10606357</v>
      </c>
      <c r="V202" s="136">
        <f t="shared" si="10"/>
        <v>1060636</v>
      </c>
      <c r="W202" s="136">
        <f t="shared" si="11"/>
        <v>10606360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22987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9214</v>
      </c>
      <c r="F203" s="21">
        <f>IF(Notes!$B$2="June",ROUND('Budget by Source'!F203/10,0)+S203,ROUND('Budget by Source'!F203/10,0))</f>
        <v>8475</v>
      </c>
      <c r="G203" s="21">
        <f>IF(Notes!$B$2="June",ROUND('Budget by Source'!G203/10,0)+T203,ROUND('Budget by Source'!G203/10,0))</f>
        <v>41879</v>
      </c>
      <c r="H203" s="21">
        <f t="shared" si="9"/>
        <v>643001</v>
      </c>
      <c r="I203" s="21">
        <f>INDEX(Data[],MATCH($A203,Data[Dist],0),MATCH(I$5,Data[#Headers],0))</f>
        <v>814295</v>
      </c>
      <c r="K203" s="59">
        <f>INDEX('Payment Total'!$A$7:$H$331,MATCH('Payment by Source'!$A203,'Payment Total'!$A$7:$A$331,0),6)-I203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30999</v>
      </c>
      <c r="E204" s="21">
        <f>IF(Notes!$B$2="June",ROUND('Budget by Source'!E204/10,0)+R204,ROUND('Budget by Source'!E204/10,0))</f>
        <v>2092</v>
      </c>
      <c r="F204" s="21">
        <f>IF(Notes!$B$2="June",ROUND('Budget by Source'!F204/10,0)+S204,ROUND('Budget by Source'!F204/10,0))</f>
        <v>1737</v>
      </c>
      <c r="G204" s="21">
        <f>IF(Notes!$B$2="June",ROUND('Budget by Source'!G204/10,0)+T204,ROUND('Budget by Source'!G204/10,0))</f>
        <v>8329</v>
      </c>
      <c r="H204" s="21">
        <f t="shared" si="9"/>
        <v>150107</v>
      </c>
      <c r="I204" s="21">
        <f>INDEX(Data[],MATCH($A204,Data[Dist],0),MATCH(I$5,Data[#Headers],0))</f>
        <v>203005</v>
      </c>
      <c r="K204" s="59">
        <f>INDEX('Payment Total'!$A$7:$H$331,MATCH('Payment by Source'!$A204,'Payment Total'!$A$7:$A$331,0),6)-I204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39727</v>
      </c>
      <c r="F205" s="21">
        <f>IF(Notes!$B$2="June",ROUND('Budget by Source'!F205/10,0)+S205,ROUND('Budget by Source'!F205/10,0))</f>
        <v>32916</v>
      </c>
      <c r="G205" s="21">
        <f>IF(Notes!$B$2="June",ROUND('Budget by Source'!G205/10,0)+T205,ROUND('Budget by Source'!G205/10,0))</f>
        <v>171865</v>
      </c>
      <c r="H205" s="21">
        <f t="shared" si="9"/>
        <v>2844104</v>
      </c>
      <c r="I205" s="21">
        <f>INDEX(Data[],MATCH($A205,Data[Dist],0),MATCH(I$5,Data[#Headers],0))</f>
        <v>3525463</v>
      </c>
      <c r="K205" s="59">
        <f>INDEX('Payment Total'!$A$7:$H$331,MATCH('Payment by Source'!$A205,'Payment Total'!$A$7:$A$331,0),6)-I205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13246</v>
      </c>
      <c r="D206" s="21">
        <f>IF(Notes!$B$2="June",ROUND('Budget by Source'!D206/10,0)+Q206,ROUND('Budget by Source'!D206/10,0))</f>
        <v>55046</v>
      </c>
      <c r="E206" s="21">
        <f>IF(Notes!$B$2="June",ROUND('Budget by Source'!E206/10,0)+R206,ROUND('Budget by Source'!E206/10,0))</f>
        <v>4069</v>
      </c>
      <c r="F206" s="21">
        <f>IF(Notes!$B$2="June",ROUND('Budget by Source'!F206/10,0)+S206,ROUND('Budget by Source'!F206/10,0))</f>
        <v>4485</v>
      </c>
      <c r="G206" s="21">
        <f>IF(Notes!$B$2="June",ROUND('Budget by Source'!G206/10,0)+T206,ROUND('Budget by Source'!G206/10,0))</f>
        <v>22655</v>
      </c>
      <c r="H206" s="21">
        <f t="shared" si="9"/>
        <v>320535</v>
      </c>
      <c r="I206" s="21">
        <f>INDEX(Data[],MATCH($A206,Data[Dist],0),MATCH(I$5,Data[#Headers],0))</f>
        <v>420036</v>
      </c>
      <c r="K206" s="59">
        <f>INDEX('Payment Total'!$A$7:$H$331,MATCH('Payment by Source'!$A206,'Payment Total'!$A$7:$A$331,0),6)-I206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36234</v>
      </c>
      <c r="D207" s="21">
        <f>IF(Notes!$B$2="June",ROUND('Budget by Source'!D207/10,0)+Q207,ROUND('Budget by Source'!D207/10,0))</f>
        <v>111658</v>
      </c>
      <c r="E207" s="21">
        <f>IF(Notes!$B$2="June",ROUND('Budget by Source'!E207/10,0)+R207,ROUND('Budget by Source'!E207/10,0))</f>
        <v>12523</v>
      </c>
      <c r="F207" s="21">
        <f>IF(Notes!$B$2="June",ROUND('Budget by Source'!F207/10,0)+S207,ROUND('Budget by Source'!F207/10,0))</f>
        <v>11195</v>
      </c>
      <c r="G207" s="21">
        <f>IF(Notes!$B$2="June",ROUND('Budget by Source'!G207/10,0)+T207,ROUND('Budget by Source'!G207/10,0))</f>
        <v>52691</v>
      </c>
      <c r="H207" s="21">
        <f t="shared" si="9"/>
        <v>794721</v>
      </c>
      <c r="I207" s="21">
        <f>INDEX(Data[],MATCH($A207,Data[Dist],0),MATCH(I$5,Data[#Headers],0))</f>
        <v>1019022</v>
      </c>
      <c r="K207" s="59">
        <f>INDEX('Payment Total'!$A$7:$H$331,MATCH('Payment by Source'!$A207,'Payment Total'!$A$7:$A$331,0),6)-I207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11296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4216</v>
      </c>
      <c r="F208" s="21">
        <f>IF(Notes!$B$2="June",ROUND('Budget by Source'!F208/10,0)+S208,ROUND('Budget by Source'!F208/10,0))</f>
        <v>3544</v>
      </c>
      <c r="G208" s="21">
        <f>IF(Notes!$B$2="June",ROUND('Budget by Source'!G208/10,0)+T208,ROUND('Budget by Source'!G208/10,0))</f>
        <v>18279</v>
      </c>
      <c r="H208" s="21">
        <f t="shared" si="9"/>
        <v>211710</v>
      </c>
      <c r="I208" s="21">
        <f>INDEX(Data[],MATCH($A208,Data[Dist],0),MATCH(I$5,Data[#Headers],0))</f>
        <v>300329</v>
      </c>
      <c r="K208" s="59">
        <f>INDEX('Payment Total'!$A$7:$H$331,MATCH('Payment by Source'!$A208,'Payment Total'!$A$7:$A$331,0),6)-I208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26492</v>
      </c>
      <c r="D209" s="21">
        <f>IF(Notes!$B$2="June",ROUND('Budget by Source'!D209/10,0)+Q209,ROUND('Budget by Source'!D209/10,0))</f>
        <v>84482</v>
      </c>
      <c r="E209" s="21">
        <f>IF(Notes!$B$2="June",ROUND('Budget by Source'!E209/10,0)+R209,ROUND('Budget by Source'!E209/10,0))</f>
        <v>6445</v>
      </c>
      <c r="F209" s="21">
        <f>IF(Notes!$B$2="June",ROUND('Budget by Source'!F209/10,0)+S209,ROUND('Budget by Source'!F209/10,0))</f>
        <v>7533</v>
      </c>
      <c r="G209" s="21">
        <f>IF(Notes!$B$2="June",ROUND('Budget by Source'!G209/10,0)+T209,ROUND('Budget by Source'!G209/10,0))</f>
        <v>37874</v>
      </c>
      <c r="H209" s="21">
        <f t="shared" si="9"/>
        <v>476207</v>
      </c>
      <c r="I209" s="21">
        <f>INDEX(Data[],MATCH($A209,Data[Dist],0),MATCH(I$5,Data[#Headers],0))</f>
        <v>639033</v>
      </c>
      <c r="K209" s="59">
        <f>INDEX('Payment Total'!$A$7:$H$331,MATCH('Payment by Source'!$A209,'Payment Total'!$A$7:$A$331,0),6)-I209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12464</v>
      </c>
      <c r="D210" s="21">
        <f>IF(Notes!$B$2="June",ROUND('Budget by Source'!D210/10,0)+Q210,ROUND('Budget by Source'!D210/10,0))</f>
        <v>48927</v>
      </c>
      <c r="E210" s="21">
        <f>IF(Notes!$B$2="June",ROUND('Budget by Source'!E210/10,0)+R210,ROUND('Budget by Source'!E210/10,0))</f>
        <v>4420</v>
      </c>
      <c r="F210" s="21">
        <f>IF(Notes!$B$2="June",ROUND('Budget by Source'!F210/10,0)+S210,ROUND('Budget by Source'!F210/10,0))</f>
        <v>3924</v>
      </c>
      <c r="G210" s="21">
        <f>IF(Notes!$B$2="June",ROUND('Budget by Source'!G210/10,0)+T210,ROUND('Budget by Source'!G210/10,0))</f>
        <v>20140</v>
      </c>
      <c r="H210" s="21">
        <f t="shared" si="9"/>
        <v>363873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Total'!$A$7:$A$331,0),6)-I210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40916</v>
      </c>
      <c r="D211" s="21">
        <f>IF(Notes!$B$2="June",ROUND('Budget by Source'!D211/10,0)+Q211,ROUND('Budget by Source'!D211/10,0))</f>
        <v>217628</v>
      </c>
      <c r="E211" s="21">
        <f>IF(Notes!$B$2="June",ROUND('Budget by Source'!E211/10,0)+R211,ROUND('Budget by Source'!E211/10,0))</f>
        <v>25446</v>
      </c>
      <c r="F211" s="21">
        <f>IF(Notes!$B$2="June",ROUND('Budget by Source'!F211/10,0)+S211,ROUND('Budget by Source'!F211/10,0))</f>
        <v>21949</v>
      </c>
      <c r="G211" s="21">
        <f>IF(Notes!$B$2="June",ROUND('Budget by Source'!G211/10,0)+T211,ROUND('Budget by Source'!G211/10,0))</f>
        <v>112593</v>
      </c>
      <c r="H211" s="21">
        <f t="shared" si="9"/>
        <v>1990907</v>
      </c>
      <c r="I211" s="21">
        <f>INDEX(Data[],MATCH($A211,Data[Dist],0),MATCH(I$5,Data[#Headers],0))</f>
        <v>2409439</v>
      </c>
      <c r="K211" s="59">
        <f>INDEX('Payment Total'!$A$7:$H$331,MATCH('Payment by Source'!$A211,'Payment Total'!$A$7:$A$331,0),6)-I211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13633</v>
      </c>
      <c r="D212" s="21">
        <f>IF(Notes!$B$2="June",ROUND('Budget by Source'!D212/10,0)+Q212,ROUND('Budget by Source'!D212/10,0))</f>
        <v>76268</v>
      </c>
      <c r="E212" s="21">
        <f>IF(Notes!$B$2="June",ROUND('Budget by Source'!E212/10,0)+R212,ROUND('Budget by Source'!E212/10,0))</f>
        <v>5964</v>
      </c>
      <c r="F212" s="21">
        <f>IF(Notes!$B$2="June",ROUND('Budget by Source'!F212/10,0)+S212,ROUND('Budget by Source'!F212/10,0))</f>
        <v>6366</v>
      </c>
      <c r="G212" s="21">
        <f>IF(Notes!$B$2="June",ROUND('Budget by Source'!G212/10,0)+T212,ROUND('Budget by Source'!G212/10,0))</f>
        <v>30477</v>
      </c>
      <c r="H212" s="21">
        <f t="shared" si="9"/>
        <v>390125</v>
      </c>
      <c r="I212" s="21">
        <f>INDEX(Data[],MATCH($A212,Data[Dist],0),MATCH(I$5,Data[#Headers],0))</f>
        <v>522833</v>
      </c>
      <c r="K212" s="59">
        <f>INDEX('Payment Total'!$A$7:$H$331,MATCH('Payment by Source'!$A212,'Payment Total'!$A$7:$A$331,0),6)-I212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14810</v>
      </c>
      <c r="D213" s="21">
        <f>IF(Notes!$B$2="June",ROUND('Budget by Source'!D213/10,0)+Q213,ROUND('Budget by Source'!D213/10,0))</f>
        <v>63890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4183</v>
      </c>
      <c r="G213" s="21">
        <f>IF(Notes!$B$2="June",ROUND('Budget by Source'!G213/10,0)+T213,ROUND('Budget by Source'!G213/10,0))</f>
        <v>19417</v>
      </c>
      <c r="H213" s="21">
        <f t="shared" si="9"/>
        <v>270038</v>
      </c>
      <c r="I213" s="21">
        <f>INDEX(Data[],MATCH($A213,Data[Dist],0),MATCH(I$5,Data[#Headers],0))</f>
        <v>376827</v>
      </c>
      <c r="K213" s="59">
        <f>INDEX('Payment Total'!$A$7:$H$331,MATCH('Payment by Source'!$A213,'Payment Total'!$A$7:$A$331,0),6)-I213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19483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8385</v>
      </c>
      <c r="F214" s="21">
        <f>IF(Notes!$B$2="June",ROUND('Budget by Source'!F214/10,0)+S214,ROUND('Budget by Source'!F214/10,0))</f>
        <v>8304</v>
      </c>
      <c r="G214" s="21">
        <f>IF(Notes!$B$2="June",ROUND('Budget by Source'!G214/10,0)+T214,ROUND('Budget by Source'!G214/10,0))</f>
        <v>41936</v>
      </c>
      <c r="H214" s="21">
        <f t="shared" si="9"/>
        <v>658548</v>
      </c>
      <c r="I214" s="21">
        <f>INDEX(Data[],MATCH($A214,Data[Dist],0),MATCH(I$5,Data[#Headers],0))</f>
        <v>825475</v>
      </c>
      <c r="K214" s="59">
        <f>INDEX('Payment Total'!$A$7:$H$331,MATCH('Payment by Source'!$A214,'Payment Total'!$A$7:$A$331,0),6)-I214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14414</v>
      </c>
      <c r="D215" s="21">
        <f>IF(Notes!$B$2="June",ROUND('Budget by Source'!D215/10,0)+Q215,ROUND('Budget by Source'!D215/10,0))</f>
        <v>62759</v>
      </c>
      <c r="E215" s="21">
        <f>IF(Notes!$B$2="June",ROUND('Budget by Source'!E215/10,0)+R215,ROUND('Budget by Source'!E215/10,0))</f>
        <v>4323</v>
      </c>
      <c r="F215" s="21">
        <f>IF(Notes!$B$2="June",ROUND('Budget by Source'!F215/10,0)+S215,ROUND('Budget by Source'!F215/10,0))</f>
        <v>3733</v>
      </c>
      <c r="G215" s="21">
        <f>IF(Notes!$B$2="June",ROUND('Budget by Source'!G215/10,0)+T215,ROUND('Budget by Source'!G215/10,0))</f>
        <v>18601</v>
      </c>
      <c r="H215" s="21">
        <f t="shared" si="9"/>
        <v>219468</v>
      </c>
      <c r="I215" s="21">
        <f>INDEX(Data[],MATCH($A215,Data[Dist],0),MATCH(I$5,Data[#Headers],0))</f>
        <v>323298</v>
      </c>
      <c r="K215" s="59">
        <f>INDEX('Payment Total'!$A$7:$H$331,MATCH('Payment by Source'!$A215,'Payment Total'!$A$7:$A$331,0),6)-I215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14414</v>
      </c>
      <c r="D216" s="21">
        <f>IF(Notes!$B$2="June",ROUND('Budget by Source'!D216/10,0)+Q216,ROUND('Budget by Source'!D216/10,0))</f>
        <v>50132</v>
      </c>
      <c r="E216" s="21">
        <f>IF(Notes!$B$2="June",ROUND('Budget by Source'!E216/10,0)+R216,ROUND('Budget by Source'!E216/10,0))</f>
        <v>3856</v>
      </c>
      <c r="F216" s="21">
        <f>IF(Notes!$B$2="June",ROUND('Budget by Source'!F216/10,0)+S216,ROUND('Budget by Source'!F216/10,0))</f>
        <v>3815</v>
      </c>
      <c r="G216" s="21">
        <f>IF(Notes!$B$2="June",ROUND('Budget by Source'!G216/10,0)+T216,ROUND('Budget by Source'!G216/10,0))</f>
        <v>20634</v>
      </c>
      <c r="H216" s="21">
        <f t="shared" si="9"/>
        <v>273793</v>
      </c>
      <c r="I216" s="21">
        <f>INDEX(Data[],MATCH($A216,Data[Dist],0),MATCH(I$5,Data[#Headers],0))</f>
        <v>366644</v>
      </c>
      <c r="K216" s="59">
        <f>INDEX('Payment Total'!$A$7:$H$331,MATCH('Payment by Source'!$A216,'Payment Total'!$A$7:$A$331,0),6)-I216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8573</v>
      </c>
      <c r="D217" s="21">
        <f>IF(Notes!$B$2="June",ROUND('Budget by Source'!D217/10,0)+Q217,ROUND('Budget by Source'!D217/10,0))</f>
        <v>30734</v>
      </c>
      <c r="E217" s="21">
        <f>IF(Notes!$B$2="June",ROUND('Budget by Source'!E217/10,0)+R217,ROUND('Budget by Source'!E217/10,0))</f>
        <v>1807</v>
      </c>
      <c r="F217" s="21">
        <f>IF(Notes!$B$2="June",ROUND('Budget by Source'!F217/10,0)+S217,ROUND('Budget by Source'!F217/10,0))</f>
        <v>1974</v>
      </c>
      <c r="G217" s="21">
        <f>IF(Notes!$B$2="June",ROUND('Budget by Source'!G217/10,0)+T217,ROUND('Budget by Source'!G217/10,0))</f>
        <v>9639</v>
      </c>
      <c r="H217" s="21">
        <f t="shared" si="9"/>
        <v>44584</v>
      </c>
      <c r="I217" s="21">
        <f>INDEX(Data[],MATCH($A217,Data[Dist],0),MATCH(I$5,Data[#Headers],0))</f>
        <v>97311</v>
      </c>
      <c r="K217" s="59">
        <f>INDEX('Payment Total'!$A$7:$H$331,MATCH('Payment by Source'!$A217,'Payment Total'!$A$7:$A$331,0),6)-I217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38965</v>
      </c>
      <c r="D218" s="21">
        <f>IF(Notes!$B$2="June",ROUND('Budget by Source'!D218/10,0)+Q218,ROUND('Budget by Source'!D218/10,0))</f>
        <v>157668</v>
      </c>
      <c r="E218" s="21">
        <f>IF(Notes!$B$2="June",ROUND('Budget by Source'!E218/10,0)+R218,ROUND('Budget by Source'!E218/10,0))</f>
        <v>14369</v>
      </c>
      <c r="F218" s="21">
        <f>IF(Notes!$B$2="June",ROUND('Budget by Source'!F218/10,0)+S218,ROUND('Budget by Source'!F218/10,0))</f>
        <v>14345</v>
      </c>
      <c r="G218" s="21">
        <f>IF(Notes!$B$2="June",ROUND('Budget by Source'!G218/10,0)+T218,ROUND('Budget by Source'!G218/10,0))</f>
        <v>81573</v>
      </c>
      <c r="H218" s="21">
        <f t="shared" si="9"/>
        <v>1293353</v>
      </c>
      <c r="I218" s="21">
        <f>INDEX(Data[],MATCH($A218,Data[Dist],0),MATCH(I$5,Data[#Headers],0))</f>
        <v>1600273</v>
      </c>
      <c r="K218" s="59">
        <f>INDEX('Payment Total'!$A$7:$H$331,MATCH('Payment by Source'!$A218,'Payment Total'!$A$7:$A$331,0),6)-I218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60412</v>
      </c>
      <c r="D219" s="21">
        <f>IF(Notes!$B$2="June",ROUND('Budget by Source'!D219/10,0)+Q219,ROUND('Budget by Source'!D219/10,0))</f>
        <v>221902</v>
      </c>
      <c r="E219" s="21">
        <f>IF(Notes!$B$2="June",ROUND('Budget by Source'!E219/10,0)+R219,ROUND('Budget by Source'!E219/10,0))</f>
        <v>22157</v>
      </c>
      <c r="F219" s="21">
        <f>IF(Notes!$B$2="June",ROUND('Budget by Source'!F219/10,0)+S219,ROUND('Budget by Source'!F219/10,0))</f>
        <v>22584</v>
      </c>
      <c r="G219" s="21">
        <f>IF(Notes!$B$2="June",ROUND('Budget by Source'!G219/10,0)+T219,ROUND('Budget by Source'!G219/10,0))</f>
        <v>114800</v>
      </c>
      <c r="H219" s="21">
        <f t="shared" si="9"/>
        <v>1579471</v>
      </c>
      <c r="I219" s="21">
        <f>INDEX(Data[],MATCH($A219,Data[Dist],0),MATCH(I$5,Data[#Headers],0))</f>
        <v>2021326</v>
      </c>
      <c r="K219" s="59">
        <f>INDEX('Payment Total'!$A$7:$H$331,MATCH('Payment by Source'!$A219,'Payment Total'!$A$7:$A$331,0),6)-I219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48259</v>
      </c>
      <c r="E220" s="21">
        <f>IF(Notes!$B$2="June",ROUND('Budget by Source'!E220/10,0)+R220,ROUND('Budget by Source'!E220/10,0))</f>
        <v>3439</v>
      </c>
      <c r="F220" s="21">
        <f>IF(Notes!$B$2="June",ROUND('Budget by Source'!F220/10,0)+S220,ROUND('Budget by Source'!F220/10,0))</f>
        <v>3564</v>
      </c>
      <c r="G220" s="21">
        <f>IF(Notes!$B$2="June",ROUND('Budget by Source'!G220/10,0)+T220,ROUND('Budget by Source'!G220/10,0))</f>
        <v>17040</v>
      </c>
      <c r="H220" s="21">
        <f t="shared" si="9"/>
        <v>223339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Total'!$A$7:$A$331,0),6)-I220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12464</v>
      </c>
      <c r="D221" s="21">
        <f>IF(Notes!$B$2="June",ROUND('Budget by Source'!D221/10,0)+Q221,ROUND('Budget by Source'!D221/10,0))</f>
        <v>47050</v>
      </c>
      <c r="E221" s="21">
        <f>IF(Notes!$B$2="June",ROUND('Budget by Source'!E221/10,0)+R221,ROUND('Budget by Source'!E221/10,0))</f>
        <v>3487</v>
      </c>
      <c r="F221" s="21">
        <f>IF(Notes!$B$2="June",ROUND('Budget by Source'!F221/10,0)+S221,ROUND('Budget by Source'!F221/10,0))</f>
        <v>3900</v>
      </c>
      <c r="G221" s="21">
        <f>IF(Notes!$B$2="June",ROUND('Budget by Source'!G221/10,0)+T221,ROUND('Budget by Source'!G221/10,0))</f>
        <v>19363</v>
      </c>
      <c r="H221" s="21">
        <f t="shared" si="9"/>
        <v>246681</v>
      </c>
      <c r="I221" s="21">
        <f>INDEX(Data[],MATCH($A221,Data[Dist],0),MATCH(I$5,Data[#Headers],0))</f>
        <v>332945</v>
      </c>
      <c r="K221" s="59">
        <f>INDEX('Payment Total'!$A$7:$H$331,MATCH('Payment by Source'!$A221,'Payment Total'!$A$7:$A$331,0),6)-I221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2565029</v>
      </c>
      <c r="V221" s="136">
        <f t="shared" si="10"/>
        <v>256503</v>
      </c>
      <c r="W221" s="136">
        <f t="shared" si="11"/>
        <v>2565030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57666</v>
      </c>
      <c r="D222" s="21">
        <f>IF(Notes!$B$2="June",ROUND('Budget by Source'!D222/10,0)+Q222,ROUND('Budget by Source'!D222/10,0))</f>
        <v>252979</v>
      </c>
      <c r="E222" s="21">
        <f>IF(Notes!$B$2="June",ROUND('Budget by Source'!E222/10,0)+R222,ROUND('Budget by Source'!E222/10,0))</f>
        <v>25087</v>
      </c>
      <c r="F222" s="21">
        <f>IF(Notes!$B$2="June",ROUND('Budget by Source'!F222/10,0)+S222,ROUND('Budget by Source'!F222/10,0))</f>
        <v>24820</v>
      </c>
      <c r="G222" s="21">
        <f>IF(Notes!$B$2="June",ROUND('Budget by Source'!G222/10,0)+T222,ROUND('Budget by Source'!G222/10,0))</f>
        <v>130883</v>
      </c>
      <c r="H222" s="21">
        <f t="shared" si="9"/>
        <v>2230711</v>
      </c>
      <c r="I222" s="21">
        <f>INDEX(Data[],MATCH($A222,Data[Dist],0),MATCH(I$5,Data[#Headers],0))</f>
        <v>2722146</v>
      </c>
      <c r="K222" s="59">
        <f>INDEX('Payment Total'!$A$7:$H$331,MATCH('Payment by Source'!$A222,'Payment Total'!$A$7:$A$331,0),6)-I222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12078</v>
      </c>
      <c r="D223" s="21">
        <f>IF(Notes!$B$2="June",ROUND('Budget by Source'!D223/10,0)+Q223,ROUND('Budget by Source'!D223/10,0))</f>
        <v>65353</v>
      </c>
      <c r="E223" s="21">
        <f>IF(Notes!$B$2="June",ROUND('Budget by Source'!E223/10,0)+R223,ROUND('Budget by Source'!E223/10,0))</f>
        <v>5008</v>
      </c>
      <c r="F223" s="21">
        <f>IF(Notes!$B$2="June",ROUND('Budget by Source'!F223/10,0)+S223,ROUND('Budget by Source'!F223/10,0))</f>
        <v>5209</v>
      </c>
      <c r="G223" s="21">
        <f>IF(Notes!$B$2="June",ROUND('Budget by Source'!G223/10,0)+T223,ROUND('Budget by Source'!G223/10,0))</f>
        <v>26831</v>
      </c>
      <c r="H223" s="21">
        <f t="shared" si="9"/>
        <v>358429</v>
      </c>
      <c r="I223" s="21">
        <f>INDEX(Data[],MATCH($A223,Data[Dist],0),MATCH(I$5,Data[#Headers],0))</f>
        <v>472908</v>
      </c>
      <c r="K223" s="59">
        <f>INDEX('Payment Total'!$A$7:$H$331,MATCH('Payment by Source'!$A223,'Payment Total'!$A$7:$A$331,0),6)-I223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18315</v>
      </c>
      <c r="D224" s="21">
        <f>IF(Notes!$B$2="June",ROUND('Budget by Source'!D224/10,0)+Q224,ROUND('Budget by Source'!D224/10,0))</f>
        <v>78438</v>
      </c>
      <c r="E224" s="21">
        <f>IF(Notes!$B$2="June",ROUND('Budget by Source'!E224/10,0)+R224,ROUND('Budget by Source'!E224/10,0))</f>
        <v>7107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34654</v>
      </c>
      <c r="H224" s="21">
        <f t="shared" si="9"/>
        <v>414229</v>
      </c>
      <c r="I224" s="21">
        <f>INDEX(Data[],MATCH($A224,Data[Dist],0),MATCH(I$5,Data[#Headers],0))</f>
        <v>560283</v>
      </c>
      <c r="K224" s="59">
        <f>INDEX('Payment Total'!$A$7:$H$331,MATCH('Payment by Source'!$A224,'Payment Total'!$A$7:$A$331,0),6)-I224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10597</v>
      </c>
      <c r="F225" s="21">
        <f>IF(Notes!$B$2="June",ROUND('Budget by Source'!F225/10,0)+S225,ROUND('Budget by Source'!F225/10,0))</f>
        <v>10337</v>
      </c>
      <c r="G225" s="21">
        <f>IF(Notes!$B$2="June",ROUND('Budget by Source'!G225/10,0)+T225,ROUND('Budget by Source'!G225/10,0))</f>
        <v>50125</v>
      </c>
      <c r="H225" s="21">
        <f t="shared" si="9"/>
        <v>960230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Total'!$A$7:$A$331,0),6)-I225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14028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4530</v>
      </c>
      <c r="F226" s="21">
        <f>IF(Notes!$B$2="June",ROUND('Budget by Source'!F226/10,0)+S226,ROUND('Budget by Source'!F226/10,0))</f>
        <v>4536</v>
      </c>
      <c r="G226" s="21">
        <f>IF(Notes!$B$2="June",ROUND('Budget by Source'!G226/10,0)+T226,ROUND('Budget by Source'!G226/10,0))</f>
        <v>22602</v>
      </c>
      <c r="H226" s="21">
        <f t="shared" si="9"/>
        <v>232007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Total'!$A$7:$A$331,0),6)-I226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24156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7951</v>
      </c>
      <c r="F227" s="21">
        <f>IF(Notes!$B$2="June",ROUND('Budget by Source'!F227/10,0)+S227,ROUND('Budget by Source'!F227/10,0))</f>
        <v>8077</v>
      </c>
      <c r="G227" s="21">
        <f>IF(Notes!$B$2="June",ROUND('Budget by Source'!G227/10,0)+T227,ROUND('Budget by Source'!G227/10,0))</f>
        <v>39277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Total'!$A$7:$A$331,0),6)-I227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3900</v>
      </c>
      <c r="D228" s="21">
        <f>IF(Notes!$B$2="June",ROUND('Budget by Source'!D228/10,0)+Q228,ROUND('Budget by Source'!D228/10,0))</f>
        <v>28442</v>
      </c>
      <c r="E228" s="21">
        <f>IF(Notes!$B$2="June",ROUND('Budget by Source'!E228/10,0)+R228,ROUND('Budget by Source'!E228/10,0))</f>
        <v>1742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7940</v>
      </c>
      <c r="H228" s="21">
        <f t="shared" si="9"/>
        <v>103063</v>
      </c>
      <c r="I228" s="21">
        <f>INDEX(Data[],MATCH($A228,Data[Dist],0),MATCH(I$5,Data[#Headers],0))</f>
        <v>146855</v>
      </c>
      <c r="K228" s="59">
        <f>INDEX('Payment Total'!$A$7:$H$331,MATCH('Payment by Source'!$A228,'Payment Total'!$A$7:$A$331,0),6)-I228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3900</v>
      </c>
      <c r="D229" s="21">
        <f>IF(Notes!$B$2="June",ROUND('Budget by Source'!D229/10,0)+Q229,ROUND('Budget by Source'!D229/10,0))</f>
        <v>26472</v>
      </c>
      <c r="E229" s="21">
        <f>IF(Notes!$B$2="June",ROUND('Budget by Source'!E229/10,0)+R229,ROUND('Budget by Source'!E229/10,0))</f>
        <v>1152</v>
      </c>
      <c r="F229" s="21">
        <f>IF(Notes!$B$2="June",ROUND('Budget by Source'!F229/10,0)+S229,ROUND('Budget by Source'!F229/10,0))</f>
        <v>1589</v>
      </c>
      <c r="G229" s="21">
        <f>IF(Notes!$B$2="June",ROUND('Budget by Source'!G229/10,0)+T229,ROUND('Budget by Source'!G229/10,0))</f>
        <v>6559</v>
      </c>
      <c r="H229" s="21">
        <f t="shared" si="9"/>
        <v>31398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Total'!$A$7:$A$331,0),6)-I229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20265</v>
      </c>
      <c r="D230" s="21">
        <f>IF(Notes!$B$2="June",ROUND('Budget by Source'!D230/10,0)+Q230,ROUND('Budget by Source'!D230/10,0))</f>
        <v>80083</v>
      </c>
      <c r="E230" s="21">
        <f>IF(Notes!$B$2="June",ROUND('Budget by Source'!E230/10,0)+R230,ROUND('Budget by Source'!E230/10,0))</f>
        <v>6598</v>
      </c>
      <c r="F230" s="21">
        <f>IF(Notes!$B$2="June",ROUND('Budget by Source'!F230/10,0)+S230,ROUND('Budget by Source'!F230/10,0))</f>
        <v>6883</v>
      </c>
      <c r="G230" s="21">
        <f>IF(Notes!$B$2="June",ROUND('Budget by Source'!G230/10,0)+T230,ROUND('Budget by Source'!G230/10,0))</f>
        <v>34075</v>
      </c>
      <c r="H230" s="21">
        <f t="shared" si="9"/>
        <v>477203</v>
      </c>
      <c r="I230" s="21">
        <f>INDEX(Data[],MATCH($A230,Data[Dist],0),MATCH(I$5,Data[#Headers],0))</f>
        <v>625107</v>
      </c>
      <c r="K230" s="59">
        <f>INDEX('Payment Total'!$A$7:$H$331,MATCH('Payment by Source'!$A230,'Payment Total'!$A$7:$A$331,0),6)-I230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58053</v>
      </c>
      <c r="D231" s="21">
        <f>IF(Notes!$B$2="June",ROUND('Budget by Source'!D231/10,0)+Q231,ROUND('Budget by Source'!D231/10,0))</f>
        <v>190550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17989</v>
      </c>
      <c r="G231" s="21">
        <f>IF(Notes!$B$2="June",ROUND('Budget by Source'!G231/10,0)+T231,ROUND('Budget by Source'!G231/10,0))</f>
        <v>88344</v>
      </c>
      <c r="H231" s="21">
        <f t="shared" si="9"/>
        <v>1389854</v>
      </c>
      <c r="I231" s="21">
        <f>INDEX(Data[],MATCH($A231,Data[Dist],0),MATCH(I$5,Data[#Headers],0))</f>
        <v>1764747</v>
      </c>
      <c r="K231" s="59">
        <f>INDEX('Payment Total'!$A$7:$H$331,MATCH('Payment by Source'!$A231,'Payment Total'!$A$7:$A$331,0),6)-I231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96632</v>
      </c>
      <c r="D232" s="21">
        <f>IF(Notes!$B$2="June",ROUND('Budget by Source'!D232/10,0)+Q232,ROUND('Budget by Source'!D232/10,0))</f>
        <v>363259</v>
      </c>
      <c r="E232" s="21">
        <f>IF(Notes!$B$2="June",ROUND('Budget by Source'!E232/10,0)+R232,ROUND('Budget by Source'!E232/10,0))</f>
        <v>47717</v>
      </c>
      <c r="F232" s="21">
        <f>IF(Notes!$B$2="June",ROUND('Budget by Source'!F232/10,0)+S232,ROUND('Budget by Source'!F232/10,0))</f>
        <v>38336</v>
      </c>
      <c r="G232" s="21">
        <f>IF(Notes!$B$2="June",ROUND('Budget by Source'!G232/10,0)+T232,ROUND('Budget by Source'!G232/10,0))</f>
        <v>196251</v>
      </c>
      <c r="H232" s="21">
        <f t="shared" si="9"/>
        <v>3946384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Total'!$A$7:$A$331,0),6)-I232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13246</v>
      </c>
      <c r="D233" s="21">
        <f>IF(Notes!$B$2="June",ROUND('Budget by Source'!D233/10,0)+Q233,ROUND('Budget by Source'!D233/10,0))</f>
        <v>57123</v>
      </c>
      <c r="E233" s="21">
        <f>IF(Notes!$B$2="June",ROUND('Budget by Source'!E233/10,0)+R233,ROUND('Budget by Source'!E233/10,0))</f>
        <v>4539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24304</v>
      </c>
      <c r="H233" s="21">
        <f t="shared" si="9"/>
        <v>241623</v>
      </c>
      <c r="I233" s="21">
        <f>INDEX(Data[],MATCH($A233,Data[Dist],0),MATCH(I$5,Data[#Headers],0))</f>
        <v>345104</v>
      </c>
      <c r="K233" s="59">
        <f>INDEX('Payment Total'!$A$7:$H$331,MATCH('Payment by Source'!$A233,'Payment Total'!$A$7:$A$331,0),6)-I233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3900</v>
      </c>
      <c r="D234" s="21">
        <f>IF(Notes!$B$2="June",ROUND('Budget by Source'!D234/10,0)+Q234,ROUND('Budget by Source'!D234/10,0))</f>
        <v>23141</v>
      </c>
      <c r="E234" s="21">
        <f>IF(Notes!$B$2="June",ROUND('Budget by Source'!E234/10,0)+R234,ROUND('Budget by Source'!E234/10,0))</f>
        <v>1601</v>
      </c>
      <c r="F234" s="21">
        <f>IF(Notes!$B$2="June",ROUND('Budget by Source'!F234/10,0)+S234,ROUND('Budget by Source'!F234/10,0))</f>
        <v>1218</v>
      </c>
      <c r="G234" s="21">
        <f>IF(Notes!$B$2="June",ROUND('Budget by Source'!G234/10,0)+T234,ROUND('Budget by Source'!G234/10,0))</f>
        <v>7262</v>
      </c>
      <c r="H234" s="21">
        <f t="shared" si="9"/>
        <v>75536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Total'!$A$7:$A$331,0),6)-I234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10128</v>
      </c>
      <c r="D235" s="21">
        <f>IF(Notes!$B$2="June",ROUND('Budget by Source'!D235/10,0)+Q235,ROUND('Budget by Source'!D235/10,0))</f>
        <v>59833</v>
      </c>
      <c r="E235" s="21">
        <f>IF(Notes!$B$2="June",ROUND('Budget by Source'!E235/10,0)+R235,ROUND('Budget by Source'!E235/10,0))</f>
        <v>4461</v>
      </c>
      <c r="F235" s="21">
        <f>IF(Notes!$B$2="June",ROUND('Budget by Source'!F235/10,0)+S235,ROUND('Budget by Source'!F235/10,0))</f>
        <v>5056</v>
      </c>
      <c r="G235" s="21">
        <f>IF(Notes!$B$2="June",ROUND('Budget by Source'!G235/10,0)+T235,ROUND('Budget by Source'!G235/10,0))</f>
        <v>23687</v>
      </c>
      <c r="H235" s="21">
        <f t="shared" si="9"/>
        <v>82833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Total'!$A$7:$A$331,0),6)-I235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12464</v>
      </c>
      <c r="D236" s="21">
        <f>IF(Notes!$B$2="June",ROUND('Budget by Source'!D236/10,0)+Q236,ROUND('Budget by Source'!D236/10,0))</f>
        <v>48704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4030</v>
      </c>
      <c r="G236" s="21">
        <f>IF(Notes!$B$2="June",ROUND('Budget by Source'!G236/10,0)+T236,ROUND('Budget by Source'!G236/10,0))</f>
        <v>20236</v>
      </c>
      <c r="H236" s="21">
        <f t="shared" si="9"/>
        <v>235741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Total'!$A$7:$A$331,0),6)-I236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52218</v>
      </c>
      <c r="D237" s="21">
        <f>IF(Notes!$B$2="June",ROUND('Budget by Source'!D237/10,0)+Q237,ROUND('Budget by Source'!D237/10,0))</f>
        <v>178075</v>
      </c>
      <c r="E237" s="21">
        <f>IF(Notes!$B$2="June",ROUND('Budget by Source'!E237/10,0)+R237,ROUND('Budget by Source'!E237/10,0))</f>
        <v>18293</v>
      </c>
      <c r="F237" s="21">
        <f>IF(Notes!$B$2="June",ROUND('Budget by Source'!F237/10,0)+S237,ROUND('Budget by Source'!F237/10,0))</f>
        <v>16969</v>
      </c>
      <c r="G237" s="21">
        <f>IF(Notes!$B$2="June",ROUND('Budget by Source'!G237/10,0)+T237,ROUND('Budget by Source'!G237/10,0))</f>
        <v>92127</v>
      </c>
      <c r="H237" s="21">
        <f t="shared" si="9"/>
        <v>1107057</v>
      </c>
      <c r="I237" s="21">
        <f>INDEX(Data[],MATCH($A237,Data[Dist],0),MATCH(I$5,Data[#Headers],0))</f>
        <v>1464739</v>
      </c>
      <c r="K237" s="59">
        <f>INDEX('Payment Total'!$A$7:$H$331,MATCH('Payment by Source'!$A237,'Payment Total'!$A$7:$A$331,0),6)-I237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33115</v>
      </c>
      <c r="D238" s="21">
        <f>IF(Notes!$B$2="June",ROUND('Budget by Source'!D238/10,0)+Q238,ROUND('Budget by Source'!D238/10,0))</f>
        <v>150024</v>
      </c>
      <c r="E238" s="21">
        <f>IF(Notes!$B$2="June",ROUND('Budget by Source'!E238/10,0)+R238,ROUND('Budget by Source'!E238/10,0))</f>
        <v>19528</v>
      </c>
      <c r="F238" s="21">
        <f>IF(Notes!$B$2="June",ROUND('Budget by Source'!F238/10,0)+S238,ROUND('Budget by Source'!F238/10,0))</f>
        <v>14741</v>
      </c>
      <c r="G238" s="21">
        <f>IF(Notes!$B$2="June",ROUND('Budget by Source'!G238/10,0)+T238,ROUND('Budget by Source'!G238/10,0))</f>
        <v>74550</v>
      </c>
      <c r="H238" s="21">
        <f t="shared" si="9"/>
        <v>1450297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Total'!$A$7:$A$331,0),6)-I238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79506</v>
      </c>
      <c r="D239" s="21">
        <f>IF(Notes!$B$2="June",ROUND('Budget by Source'!D239/10,0)+Q239,ROUND('Budget by Source'!D239/10,0))</f>
        <v>390556</v>
      </c>
      <c r="E239" s="21">
        <f>IF(Notes!$B$2="June",ROUND('Budget by Source'!E239/10,0)+R239,ROUND('Budget by Source'!E239/10,0))</f>
        <v>37974</v>
      </c>
      <c r="F239" s="21">
        <f>IF(Notes!$B$2="June",ROUND('Budget by Source'!F239/10,0)+S239,ROUND('Budget by Source'!F239/10,0))</f>
        <v>40601</v>
      </c>
      <c r="G239" s="21">
        <f>IF(Notes!$B$2="June",ROUND('Budget by Source'!G239/10,0)+T239,ROUND('Budget by Source'!G239/10,0))</f>
        <v>211000</v>
      </c>
      <c r="H239" s="21">
        <f t="shared" si="9"/>
        <v>3109274</v>
      </c>
      <c r="I239" s="21">
        <f>INDEX(Data[],MATCH($A239,Data[Dist],0),MATCH(I$5,Data[#Headers],0))</f>
        <v>3868911</v>
      </c>
      <c r="K239" s="59">
        <f>INDEX('Payment Total'!$A$7:$H$331,MATCH('Payment by Source'!$A239,'Payment Total'!$A$7:$A$331,0),6)-I239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19869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6097</v>
      </c>
      <c r="F240" s="21">
        <f>IF(Notes!$B$2="June",ROUND('Budget by Source'!F240/10,0)+S240,ROUND('Budget by Source'!F240/10,0))</f>
        <v>4941</v>
      </c>
      <c r="G240" s="21">
        <f>IF(Notes!$B$2="June",ROUND('Budget by Source'!G240/10,0)+T240,ROUND('Budget by Source'!G240/10,0))</f>
        <v>26232</v>
      </c>
      <c r="H240" s="21">
        <f t="shared" si="9"/>
        <v>470453</v>
      </c>
      <c r="I240" s="21">
        <f>INDEX(Data[],MATCH($A240,Data[Dist],0),MATCH(I$5,Data[#Headers],0))</f>
        <v>589111</v>
      </c>
      <c r="K240" s="59">
        <f>INDEX('Payment Total'!$A$7:$H$331,MATCH('Payment by Source'!$A240,'Payment Total'!$A$7:$A$331,0),6)-I240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61788</v>
      </c>
      <c r="E241" s="21">
        <f>IF(Notes!$B$2="June",ROUND('Budget by Source'!E241/10,0)+R241,ROUND('Budget by Source'!E241/10,0))</f>
        <v>5141</v>
      </c>
      <c r="F241" s="21">
        <f>IF(Notes!$B$2="June",ROUND('Budget by Source'!F241/10,0)+S241,ROUND('Budget by Source'!F241/10,0))</f>
        <v>6661</v>
      </c>
      <c r="G241" s="21">
        <f>IF(Notes!$B$2="June",ROUND('Budget by Source'!G241/10,0)+T241,ROUND('Budget by Source'!G241/10,0))</f>
        <v>26288</v>
      </c>
      <c r="H241" s="21">
        <f t="shared" si="9"/>
        <v>116403</v>
      </c>
      <c r="I241" s="21">
        <f>INDEX(Data[],MATCH($A241,Data[Dist],0),MATCH(I$5,Data[#Headers],0))</f>
        <v>231477</v>
      </c>
      <c r="K241" s="59">
        <f>INDEX('Payment Total'!$A$7:$H$331,MATCH('Payment by Source'!$A241,'Payment Total'!$A$7:$A$331,0),6)-I241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1341508</v>
      </c>
      <c r="V241" s="136">
        <f t="shared" si="10"/>
        <v>134151</v>
      </c>
      <c r="W241" s="136">
        <f t="shared" si="11"/>
        <v>1341510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6623</v>
      </c>
      <c r="D242" s="21">
        <f>IF(Notes!$B$2="June",ROUND('Budget by Source'!D242/10,0)+Q242,ROUND('Budget by Source'!D242/10,0))</f>
        <v>67583</v>
      </c>
      <c r="E242" s="21">
        <f>IF(Notes!$B$2="June",ROUND('Budget by Source'!E242/10,0)+R242,ROUND('Budget by Source'!E242/10,0))</f>
        <v>7847</v>
      </c>
      <c r="F242" s="21">
        <f>IF(Notes!$B$2="June",ROUND('Budget by Source'!F242/10,0)+S242,ROUND('Budget by Source'!F242/10,0))</f>
        <v>5274</v>
      </c>
      <c r="G242" s="21">
        <f>IF(Notes!$B$2="June",ROUND('Budget by Source'!G242/10,0)+T242,ROUND('Budget by Source'!G242/10,0))</f>
        <v>28760</v>
      </c>
      <c r="H242" s="21">
        <f t="shared" si="9"/>
        <v>566089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Total'!$A$7:$A$331,0),6)-I242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22206</v>
      </c>
      <c r="D243" s="21">
        <f>IF(Notes!$B$2="June",ROUND('Budget by Source'!D243/10,0)+Q243,ROUND('Budget by Source'!D243/10,0))</f>
        <v>93245</v>
      </c>
      <c r="E243" s="21">
        <f>IF(Notes!$B$2="June",ROUND('Budget by Source'!E243/10,0)+R243,ROUND('Budget by Source'!E243/10,0))</f>
        <v>7430</v>
      </c>
      <c r="F243" s="21">
        <f>IF(Notes!$B$2="June",ROUND('Budget by Source'!F243/10,0)+S243,ROUND('Budget by Source'!F243/10,0))</f>
        <v>7184</v>
      </c>
      <c r="G243" s="21">
        <f>IF(Notes!$B$2="June",ROUND('Budget by Source'!G243/10,0)+T243,ROUND('Budget by Source'!G243/10,0))</f>
        <v>38128</v>
      </c>
      <c r="H243" s="21">
        <f t="shared" si="9"/>
        <v>578460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Total'!$A$7:$A$331,0),6)-I243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91123</v>
      </c>
      <c r="E244" s="21">
        <f>IF(Notes!$B$2="June",ROUND('Budget by Source'!E244/10,0)+R244,ROUND('Budget by Source'!E244/10,0))</f>
        <v>9623</v>
      </c>
      <c r="F244" s="21">
        <f>IF(Notes!$B$2="June",ROUND('Budget by Source'!F244/10,0)+S244,ROUND('Budget by Source'!F244/10,0))</f>
        <v>8056</v>
      </c>
      <c r="G244" s="21">
        <f>IF(Notes!$B$2="June",ROUND('Budget by Source'!G244/10,0)+T244,ROUND('Budget by Source'!G244/10,0))</f>
        <v>40028</v>
      </c>
      <c r="H244" s="21">
        <f t="shared" si="9"/>
        <v>607366</v>
      </c>
      <c r="I244" s="21">
        <f>INDEX(Data[],MATCH($A244,Data[Dist],0),MATCH(I$5,Data[#Headers],0))</f>
        <v>774517</v>
      </c>
      <c r="K244" s="59">
        <f>INDEX('Payment Total'!$A$7:$H$331,MATCH('Payment by Source'!$A244,'Payment Total'!$A$7:$A$331,0),6)-I244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8178</v>
      </c>
      <c r="D245" s="21">
        <f>IF(Notes!$B$2="June",ROUND('Budget by Source'!D245/10,0)+Q245,ROUND('Budget by Source'!D245/10,0))</f>
        <v>50339</v>
      </c>
      <c r="E245" s="21">
        <f>IF(Notes!$B$2="June",ROUND('Budget by Source'!E245/10,0)+R245,ROUND('Budget by Source'!E245/10,0))</f>
        <v>2900</v>
      </c>
      <c r="F245" s="21">
        <f>IF(Notes!$B$2="June",ROUND('Budget by Source'!F245/10,0)+S245,ROUND('Budget by Source'!F245/10,0))</f>
        <v>3042</v>
      </c>
      <c r="G245" s="21">
        <f>IF(Notes!$B$2="June",ROUND('Budget by Source'!G245/10,0)+T245,ROUND('Budget by Source'!G245/10,0))</f>
        <v>15785</v>
      </c>
      <c r="H245" s="21">
        <f t="shared" si="9"/>
        <v>85200</v>
      </c>
      <c r="I245" s="21">
        <f>INDEX(Data[],MATCH($A245,Data[Dist],0),MATCH(I$5,Data[#Headers],0))</f>
        <v>165444</v>
      </c>
      <c r="K245" s="59">
        <f>INDEX('Payment Total'!$A$7:$H$331,MATCH('Payment by Source'!$A245,'Payment Total'!$A$7:$A$331,0),6)-I245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12464</v>
      </c>
      <c r="D246" s="21">
        <f>IF(Notes!$B$2="June",ROUND('Budget by Source'!D246/10,0)+Q246,ROUND('Budget by Source'!D246/10,0))</f>
        <v>52392</v>
      </c>
      <c r="E246" s="21">
        <f>IF(Notes!$B$2="June",ROUND('Budget by Source'!E246/10,0)+R246,ROUND('Budget by Source'!E246/10,0))</f>
        <v>2633</v>
      </c>
      <c r="F246" s="21">
        <f>IF(Notes!$B$2="June",ROUND('Budget by Source'!F246/10,0)+S246,ROUND('Budget by Source'!F246/10,0))</f>
        <v>3502</v>
      </c>
      <c r="G246" s="21">
        <f>IF(Notes!$B$2="June",ROUND('Budget by Source'!G246/10,0)+T246,ROUND('Budget by Source'!G246/10,0))</f>
        <v>13081</v>
      </c>
      <c r="H246" s="21">
        <f t="shared" si="9"/>
        <v>112530</v>
      </c>
      <c r="I246" s="21">
        <f>INDEX(Data[],MATCH($A246,Data[Dist],0),MATCH(I$5,Data[#Headers],0))</f>
        <v>196602</v>
      </c>
      <c r="K246" s="59">
        <f>INDEX('Payment Total'!$A$7:$H$331,MATCH('Payment by Source'!$A246,'Payment Total'!$A$7:$A$331,0),6)-I246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91508</v>
      </c>
      <c r="E247" s="21">
        <f>IF(Notes!$B$2="June",ROUND('Budget by Source'!E247/10,0)+R247,ROUND('Budget by Source'!E247/10,0))</f>
        <v>9689</v>
      </c>
      <c r="F247" s="21">
        <f>IF(Notes!$B$2="June",ROUND('Budget by Source'!F247/10,0)+S247,ROUND('Budget by Source'!F247/10,0))</f>
        <v>7544</v>
      </c>
      <c r="G247" s="21">
        <f>IF(Notes!$B$2="June",ROUND('Budget by Source'!G247/10,0)+T247,ROUND('Budget by Source'!G247/10,0))</f>
        <v>38941</v>
      </c>
      <c r="H247" s="21">
        <f t="shared" si="9"/>
        <v>450234</v>
      </c>
      <c r="I247" s="21">
        <f>INDEX(Data[],MATCH($A247,Data[Dist],0),MATCH(I$5,Data[#Headers],0))</f>
        <v>629477</v>
      </c>
      <c r="K247" s="59">
        <f>INDEX('Payment Total'!$A$7:$H$331,MATCH('Payment by Source'!$A247,'Payment Total'!$A$7:$A$331,0),6)-I247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25324</v>
      </c>
      <c r="D248" s="21">
        <f>IF(Notes!$B$2="June",ROUND('Budget by Source'!D248/10,0)+Q248,ROUND('Budget by Source'!D248/10,0))</f>
        <v>78784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7953</v>
      </c>
      <c r="G248" s="21">
        <f>IF(Notes!$B$2="June",ROUND('Budget by Source'!G248/10,0)+T248,ROUND('Budget by Source'!G248/10,0))</f>
        <v>37179</v>
      </c>
      <c r="H248" s="21">
        <f t="shared" si="9"/>
        <v>536003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Total'!$A$7:$A$331,0),6)-I248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7405</v>
      </c>
      <c r="D249" s="21">
        <f>IF(Notes!$B$2="June",ROUND('Budget by Source'!D249/10,0)+Q249,ROUND('Budget by Source'!D249/10,0))</f>
        <v>52218</v>
      </c>
      <c r="E249" s="21">
        <f>IF(Notes!$B$2="June",ROUND('Budget by Source'!E249/10,0)+R249,ROUND('Budget by Source'!E249/10,0))</f>
        <v>3168</v>
      </c>
      <c r="F249" s="21">
        <f>IF(Notes!$B$2="June",ROUND('Budget by Source'!F249/10,0)+S249,ROUND('Budget by Source'!F249/10,0))</f>
        <v>3316</v>
      </c>
      <c r="G249" s="21">
        <f>IF(Notes!$B$2="June",ROUND('Budget by Source'!G249/10,0)+T249,ROUND('Budget by Source'!G249/10,0))</f>
        <v>15902</v>
      </c>
      <c r="H249" s="21">
        <f t="shared" si="9"/>
        <v>222740</v>
      </c>
      <c r="I249" s="21">
        <f>INDEX(Data[],MATCH($A249,Data[Dist],0),MATCH(I$5,Data[#Headers],0))</f>
        <v>304749</v>
      </c>
      <c r="K249" s="59">
        <f>INDEX('Payment Total'!$A$7:$H$331,MATCH('Payment by Source'!$A249,'Payment Total'!$A$7:$A$331,0),6)-I249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3900</v>
      </c>
      <c r="D250" s="21">
        <f>IF(Notes!$B$2="June",ROUND('Budget by Source'!D250/10,0)+Q250,ROUND('Budget by Source'!D250/10,0))</f>
        <v>24024</v>
      </c>
      <c r="E250" s="21">
        <f>IF(Notes!$B$2="June",ROUND('Budget by Source'!E250/10,0)+R250,ROUND('Budget by Source'!E250/10,0))</f>
        <v>1663</v>
      </c>
      <c r="F250" s="21">
        <f>IF(Notes!$B$2="June",ROUND('Budget by Source'!F250/10,0)+S250,ROUND('Budget by Source'!F250/10,0))</f>
        <v>1530</v>
      </c>
      <c r="G250" s="21">
        <f>IF(Notes!$B$2="June",ROUND('Budget by Source'!G250/10,0)+T250,ROUND('Budget by Source'!G250/10,0))</f>
        <v>7109</v>
      </c>
      <c r="H250" s="21">
        <f t="shared" si="9"/>
        <v>77807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Total'!$A$7:$A$331,0),6)-I250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13633</v>
      </c>
      <c r="D251" s="21">
        <f>IF(Notes!$B$2="June",ROUND('Budget by Source'!D251/10,0)+Q251,ROUND('Budget by Source'!D251/10,0))</f>
        <v>52701</v>
      </c>
      <c r="E251" s="21">
        <f>IF(Notes!$B$2="June",ROUND('Budget by Source'!E251/10,0)+R251,ROUND('Budget by Source'!E251/10,0))</f>
        <v>4284</v>
      </c>
      <c r="F251" s="21">
        <f>IF(Notes!$B$2="June",ROUND('Budget by Source'!F251/10,0)+S251,ROUND('Budget by Source'!F251/10,0))</f>
        <v>4426</v>
      </c>
      <c r="G251" s="21">
        <f>IF(Notes!$B$2="June",ROUND('Budget by Source'!G251/10,0)+T251,ROUND('Budget by Source'!G251/10,0))</f>
        <v>21688</v>
      </c>
      <c r="H251" s="21">
        <f t="shared" si="9"/>
        <v>233048</v>
      </c>
      <c r="I251" s="21">
        <f>INDEX(Data[],MATCH($A251,Data[Dist],0),MATCH(I$5,Data[#Headers],0))</f>
        <v>329780</v>
      </c>
      <c r="K251" s="59">
        <f>INDEX('Payment Total'!$A$7:$H$331,MATCH('Payment by Source'!$A251,'Payment Total'!$A$7:$A$331,0),6)-I251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21819</v>
      </c>
      <c r="D252" s="21">
        <f>IF(Notes!$B$2="June",ROUND('Budget by Source'!D252/10,0)+Q252,ROUND('Budget by Source'!D252/10,0))</f>
        <v>84419</v>
      </c>
      <c r="E252" s="21">
        <f>IF(Notes!$B$2="June",ROUND('Budget by Source'!E252/10,0)+R252,ROUND('Budget by Source'!E252/10,0))</f>
        <v>9594</v>
      </c>
      <c r="F252" s="21">
        <f>IF(Notes!$B$2="June",ROUND('Budget by Source'!F252/10,0)+S252,ROUND('Budget by Source'!F252/10,0))</f>
        <v>8101</v>
      </c>
      <c r="G252" s="21">
        <f>IF(Notes!$B$2="June",ROUND('Budget by Source'!G252/10,0)+T252,ROUND('Budget by Source'!G252/10,0))</f>
        <v>39696</v>
      </c>
      <c r="H252" s="21">
        <f t="shared" si="9"/>
        <v>4589</v>
      </c>
      <c r="I252" s="21">
        <f>INDEX(Data[],MATCH($A252,Data[Dist],0),MATCH(I$5,Data[#Headers],0))</f>
        <v>168218</v>
      </c>
      <c r="K252" s="59">
        <f>INDEX('Payment Total'!$A$7:$H$331,MATCH('Payment by Source'!$A252,'Payment Total'!$A$7:$A$331,0),6)-I252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39569</v>
      </c>
      <c r="E253" s="21">
        <f>IF(Notes!$B$2="June",ROUND('Budget by Source'!E253/10,0)+R253,ROUND('Budget by Source'!E253/10,0))</f>
        <v>2650</v>
      </c>
      <c r="F253" s="21">
        <f>IF(Notes!$B$2="June",ROUND('Budget by Source'!F253/10,0)+S253,ROUND('Budget by Source'!F253/10,0))</f>
        <v>2958</v>
      </c>
      <c r="G253" s="21">
        <f>IF(Notes!$B$2="June",ROUND('Budget by Source'!G253/10,0)+T253,ROUND('Budget by Source'!G253/10,0))</f>
        <v>13980</v>
      </c>
      <c r="H253" s="21">
        <f t="shared" si="9"/>
        <v>157120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Total'!$A$7:$A$331,0),6)-I253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5841</v>
      </c>
      <c r="D254" s="21">
        <f>IF(Notes!$B$2="June",ROUND('Budget by Source'!D254/10,0)+Q254,ROUND('Budget by Source'!D254/10,0))</f>
        <v>28784</v>
      </c>
      <c r="E254" s="21">
        <f>IF(Notes!$B$2="June",ROUND('Budget by Source'!E254/10,0)+R254,ROUND('Budget by Source'!E254/10,0))</f>
        <v>1728</v>
      </c>
      <c r="F254" s="21">
        <f>IF(Notes!$B$2="June",ROUND('Budget by Source'!F254/10,0)+S254,ROUND('Budget by Source'!F254/10,0))</f>
        <v>1334</v>
      </c>
      <c r="G254" s="21">
        <f>IF(Notes!$B$2="June",ROUND('Budget by Source'!G254/10,0)+T254,ROUND('Budget by Source'!G254/10,0))</f>
        <v>9028</v>
      </c>
      <c r="H254" s="21">
        <f t="shared" si="9"/>
        <v>86279</v>
      </c>
      <c r="I254" s="21">
        <f>INDEX(Data[],MATCH($A254,Data[Dist],0),MATCH(I$5,Data[#Headers],0))</f>
        <v>132994</v>
      </c>
      <c r="K254" s="59">
        <f>INDEX('Payment Total'!$A$7:$H$331,MATCH('Payment by Source'!$A254,'Payment Total'!$A$7:$A$331,0),6)-I254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24938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11865</v>
      </c>
      <c r="G255" s="21">
        <f>IF(Notes!$B$2="June",ROUND('Budget by Source'!G255/10,0)+T255,ROUND('Budget by Source'!G255/10,0))</f>
        <v>55029</v>
      </c>
      <c r="H255" s="21">
        <f t="shared" si="9"/>
        <v>632817</v>
      </c>
      <c r="I255" s="21">
        <f>INDEX(Data[],MATCH($A255,Data[Dist],0),MATCH(I$5,Data[#Headers],0))</f>
        <v>842732</v>
      </c>
      <c r="K255" s="59">
        <f>INDEX('Payment Total'!$A$7:$H$331,MATCH('Payment by Source'!$A255,'Payment Total'!$A$7:$A$331,0),6)-I255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3900</v>
      </c>
      <c r="D256" s="21">
        <f>IF(Notes!$B$2="June",ROUND('Budget by Source'!D256/10,0)+Q256,ROUND('Budget by Source'!D256/10,0))</f>
        <v>43420</v>
      </c>
      <c r="E256" s="21">
        <f>IF(Notes!$B$2="June",ROUND('Budget by Source'!E256/10,0)+R256,ROUND('Budget by Source'!E256/10,0))</f>
        <v>2141</v>
      </c>
      <c r="F256" s="21">
        <f>IF(Notes!$B$2="June",ROUND('Budget by Source'!F256/10,0)+S256,ROUND('Budget by Source'!F256/10,0))</f>
        <v>2081</v>
      </c>
      <c r="G256" s="21">
        <f>IF(Notes!$B$2="June",ROUND('Budget by Source'!G256/10,0)+T256,ROUND('Budget by Source'!G256/10,0))</f>
        <v>8808</v>
      </c>
      <c r="H256" s="21">
        <f t="shared" si="9"/>
        <v>118983</v>
      </c>
      <c r="I256" s="21">
        <f>INDEX(Data[],MATCH($A256,Data[Dist],0),MATCH(I$5,Data[#Headers],0))</f>
        <v>179333</v>
      </c>
      <c r="K256" s="59">
        <f>INDEX('Payment Total'!$A$7:$H$331,MATCH('Payment by Source'!$A256,'Payment Total'!$A$7:$A$331,0),6)-I256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17533</v>
      </c>
      <c r="D257" s="21">
        <f>IF(Notes!$B$2="June",ROUND('Budget by Source'!D257/10,0)+Q257,ROUND('Budget by Source'!D257/10,0))</f>
        <v>68287</v>
      </c>
      <c r="E257" s="21">
        <f>IF(Notes!$B$2="June",ROUND('Budget by Source'!E257/10,0)+R257,ROUND('Budget by Source'!E257/10,0))</f>
        <v>5438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29054</v>
      </c>
      <c r="H257" s="21">
        <f t="shared" si="9"/>
        <v>348923</v>
      </c>
      <c r="I257" s="21">
        <f>INDEX(Data[],MATCH($A257,Data[Dist],0),MATCH(I$5,Data[#Headers],0))</f>
        <v>475684</v>
      </c>
      <c r="K257" s="59">
        <f>INDEX('Payment Total'!$A$7:$H$331,MATCH('Payment by Source'!$A257,'Payment Total'!$A$7:$A$331,0),6)-I257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37402</v>
      </c>
      <c r="D258" s="21">
        <f>IF(Notes!$B$2="June",ROUND('Budget by Source'!D258/10,0)+Q258,ROUND('Budget by Source'!D258/10,0))</f>
        <v>96828</v>
      </c>
      <c r="E258" s="21">
        <f>IF(Notes!$B$2="June",ROUND('Budget by Source'!E258/10,0)+R258,ROUND('Budget by Source'!E258/10,0))</f>
        <v>9752</v>
      </c>
      <c r="F258" s="21">
        <f>IF(Notes!$B$2="June",ROUND('Budget by Source'!F258/10,0)+S258,ROUND('Budget by Source'!F258/10,0))</f>
        <v>8408</v>
      </c>
      <c r="G258" s="21">
        <f>IF(Notes!$B$2="June",ROUND('Budget by Source'!G258/10,0)+T258,ROUND('Budget by Source'!G258/10,0))</f>
        <v>45697</v>
      </c>
      <c r="H258" s="21">
        <f t="shared" si="9"/>
        <v>675233</v>
      </c>
      <c r="I258" s="21">
        <f>INDEX(Data[],MATCH($A258,Data[Dist],0),MATCH(I$5,Data[#Headers],0))</f>
        <v>873320</v>
      </c>
      <c r="K258" s="59">
        <f>INDEX('Payment Total'!$A$7:$H$331,MATCH('Payment by Source'!$A258,'Payment Total'!$A$7:$A$331,0),6)-I258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21439</v>
      </c>
      <c r="D259" s="21">
        <f>IF(Notes!$B$2="June",ROUND('Budget by Source'!D259/10,0)+Q259,ROUND('Budget by Source'!D259/10,0))</f>
        <v>95168</v>
      </c>
      <c r="E259" s="21">
        <f>IF(Notes!$B$2="June",ROUND('Budget by Source'!E259/10,0)+R259,ROUND('Budget by Source'!E259/10,0))</f>
        <v>9433</v>
      </c>
      <c r="F259" s="21">
        <f>IF(Notes!$B$2="June",ROUND('Budget by Source'!F259/10,0)+S259,ROUND('Budget by Source'!F259/10,0))</f>
        <v>8114</v>
      </c>
      <c r="G259" s="21">
        <f>IF(Notes!$B$2="June",ROUND('Budget by Source'!G259/10,0)+T259,ROUND('Budget by Source'!G259/10,0))</f>
        <v>40080</v>
      </c>
      <c r="H259" s="21">
        <f t="shared" si="9"/>
        <v>597482</v>
      </c>
      <c r="I259" s="21">
        <f>INDEX(Data[],MATCH($A259,Data[Dist],0),MATCH(I$5,Data[#Headers],0))</f>
        <v>771716</v>
      </c>
      <c r="K259" s="59">
        <f>INDEX('Payment Total'!$A$7:$H$331,MATCH('Payment by Source'!$A259,'Payment Total'!$A$7:$A$331,0),6)-I259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23910</v>
      </c>
      <c r="D260" s="21">
        <f>IF(Notes!$B$2="June",ROUND('Budget by Source'!D260/10,0)+Q260,ROUND('Budget by Source'!D260/10,0))</f>
        <v>71019</v>
      </c>
      <c r="E260" s="21">
        <f>IF(Notes!$B$2="June",ROUND('Budget by Source'!E260/10,0)+R260,ROUND('Budget by Source'!E260/10,0))</f>
        <v>5528</v>
      </c>
      <c r="F260" s="21">
        <f>IF(Notes!$B$2="June",ROUND('Budget by Source'!F260/10,0)+S260,ROUND('Budget by Source'!F260/10,0))</f>
        <v>4846</v>
      </c>
      <c r="G260" s="21">
        <f>IF(Notes!$B$2="June",ROUND('Budget by Source'!G260/10,0)+T260,ROUND('Budget by Source'!G260/10,0))</f>
        <v>25389</v>
      </c>
      <c r="H260" s="21">
        <f t="shared" si="9"/>
        <v>318601</v>
      </c>
      <c r="I260" s="21">
        <f>INDEX(Data[],MATCH($A260,Data[Dist],0),MATCH(I$5,Data[#Headers],0))</f>
        <v>449293</v>
      </c>
      <c r="K260" s="59">
        <f>INDEX('Payment Total'!$A$7:$H$331,MATCH('Payment by Source'!$A260,'Payment Total'!$A$7:$A$331,0),6)-I260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6237</v>
      </c>
      <c r="D261" s="21">
        <f>IF(Notes!$B$2="June",ROUND('Budget by Source'!D261/10,0)+Q261,ROUND('Budget by Source'!D261/10,0))</f>
        <v>41602</v>
      </c>
      <c r="E261" s="21">
        <f>IF(Notes!$B$2="June",ROUND('Budget by Source'!E261/10,0)+R261,ROUND('Budget by Source'!E261/10,0))</f>
        <v>3282</v>
      </c>
      <c r="F261" s="21">
        <f>IF(Notes!$B$2="June",ROUND('Budget by Source'!F261/10,0)+S261,ROUND('Budget by Source'!F261/10,0))</f>
        <v>3074</v>
      </c>
      <c r="G261" s="21">
        <f>IF(Notes!$B$2="June",ROUND('Budget by Source'!G261/10,0)+T261,ROUND('Budget by Source'!G261/10,0))</f>
        <v>14695</v>
      </c>
      <c r="H261" s="21">
        <f t="shared" si="9"/>
        <v>201203</v>
      </c>
      <c r="I261" s="21">
        <f>INDEX(Data[],MATCH($A261,Data[Dist],0),MATCH(I$5,Data[#Headers],0))</f>
        <v>270093</v>
      </c>
      <c r="K261" s="59">
        <f>INDEX('Payment Total'!$A$7:$H$331,MATCH('Payment by Source'!$A261,'Payment Total'!$A$7:$A$331,0),6)-I261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51885</v>
      </c>
      <c r="E262" s="21">
        <f>IF(Notes!$B$2="June",ROUND('Budget by Source'!E262/10,0)+R262,ROUND('Budget by Source'!E262/10,0))</f>
        <v>4461</v>
      </c>
      <c r="F262" s="21">
        <f>IF(Notes!$B$2="June",ROUND('Budget by Source'!F262/10,0)+S262,ROUND('Budget by Source'!F262/10,0))</f>
        <v>4267</v>
      </c>
      <c r="G262" s="21">
        <f>IF(Notes!$B$2="June",ROUND('Budget by Source'!G262/10,0)+T262,ROUND('Budget by Source'!G262/10,0))</f>
        <v>21350</v>
      </c>
      <c r="H262" s="21">
        <f t="shared" si="9"/>
        <v>339446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Total'!$A$7:$A$331,0),6)-I262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55716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17007</v>
      </c>
      <c r="F263" s="21">
        <f>IF(Notes!$B$2="June",ROUND('Budget by Source'!F263/10,0)+S263,ROUND('Budget by Source'!F263/10,0))</f>
        <v>16113</v>
      </c>
      <c r="G263" s="21">
        <f>IF(Notes!$B$2="June",ROUND('Budget by Source'!G263/10,0)+T263,ROUND('Budget by Source'!G263/10,0))</f>
        <v>71070</v>
      </c>
      <c r="H263" s="21">
        <f t="shared" ref="H263:H326" si="12">I263-SUM(C263:G263)</f>
        <v>930866</v>
      </c>
      <c r="I263" s="21">
        <f>INDEX(Data[],MATCH($A263,Data[Dist],0),MATCH(I$5,Data[#Headers],0))</f>
        <v>1228146</v>
      </c>
      <c r="K263" s="59">
        <f>INDEX('Payment Total'!$A$7:$H$331,MATCH('Payment by Source'!$A263,'Payment Total'!$A$7:$A$331,0),6)-I263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256314</v>
      </c>
      <c r="D264" s="21">
        <f>IF(Notes!$B$2="June",ROUND('Budget by Source'!D264/10,0)+Q264,ROUND('Budget by Source'!D264/10,0))</f>
        <v>1082112</v>
      </c>
      <c r="E264" s="21">
        <f>IF(Notes!$B$2="June",ROUND('Budget by Source'!E264/10,0)+R264,ROUND('Budget by Source'!E264/10,0))</f>
        <v>147584</v>
      </c>
      <c r="F264" s="21">
        <f>IF(Notes!$B$2="June",ROUND('Budget by Source'!F264/10,0)+S264,ROUND('Budget by Source'!F264/10,0))</f>
        <v>119930</v>
      </c>
      <c r="G264" s="21">
        <f>IF(Notes!$B$2="June",ROUND('Budget by Source'!G264/10,0)+T264,ROUND('Budget by Source'!G264/10,0))</f>
        <v>584614</v>
      </c>
      <c r="H264" s="21">
        <f t="shared" si="12"/>
        <v>11166930</v>
      </c>
      <c r="I264" s="21">
        <f>INDEX(Data[],MATCH($A264,Data[Dist],0),MATCH(I$5,Data[#Headers],0))</f>
        <v>13357484</v>
      </c>
      <c r="K264" s="59">
        <f>INDEX('Payment Total'!$A$7:$H$331,MATCH('Payment by Source'!$A264,'Payment Total'!$A$7:$A$331,0),6)-I264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8960</v>
      </c>
      <c r="D265" s="21">
        <f>IF(Notes!$B$2="June",ROUND('Budget by Source'!D265/10,0)+Q265,ROUND('Budget by Source'!D265/10,0))</f>
        <v>47169</v>
      </c>
      <c r="E265" s="21">
        <f>IF(Notes!$B$2="June",ROUND('Budget by Source'!E265/10,0)+R265,ROUND('Budget by Source'!E265/10,0))</f>
        <v>3707</v>
      </c>
      <c r="F265" s="21">
        <f>IF(Notes!$B$2="June",ROUND('Budget by Source'!F265/10,0)+S265,ROUND('Budget by Source'!F265/10,0))</f>
        <v>3991</v>
      </c>
      <c r="G265" s="21">
        <f>IF(Notes!$B$2="June",ROUND('Budget by Source'!G265/10,0)+T265,ROUND('Budget by Source'!G265/10,0))</f>
        <v>16661</v>
      </c>
      <c r="H265" s="21">
        <f t="shared" si="12"/>
        <v>200444</v>
      </c>
      <c r="I265" s="21">
        <f>INDEX(Data[],MATCH($A265,Data[Dist],0),MATCH(I$5,Data[#Headers],0))</f>
        <v>280932</v>
      </c>
      <c r="K265" s="59">
        <f>INDEX('Payment Total'!$A$7:$H$331,MATCH('Payment by Source'!$A265,'Payment Total'!$A$7:$A$331,0),6)-I265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14414</v>
      </c>
      <c r="D266" s="21">
        <f>IF(Notes!$B$2="June",ROUND('Budget by Source'!D266/10,0)+Q266,ROUND('Budget by Source'!D266/10,0))</f>
        <v>80670</v>
      </c>
      <c r="E266" s="21">
        <f>IF(Notes!$B$2="June",ROUND('Budget by Source'!E266/10,0)+R266,ROUND('Budget by Source'!E266/10,0))</f>
        <v>7633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387958</v>
      </c>
      <c r="I266" s="21">
        <f>INDEX(Data[],MATCH($A266,Data[Dist],0),MATCH(I$5,Data[#Headers],0))</f>
        <v>533610</v>
      </c>
      <c r="K266" s="59">
        <f>INDEX('Payment Total'!$A$7:$H$331,MATCH('Payment by Source'!$A266,'Payment Total'!$A$7:$A$331,0),6)-I266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30779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9206</v>
      </c>
      <c r="F267" s="21">
        <f>IF(Notes!$B$2="June",ROUND('Budget by Source'!F267/10,0)+S267,ROUND('Budget by Source'!F267/10,0))</f>
        <v>9803</v>
      </c>
      <c r="G267" s="21">
        <f>IF(Notes!$B$2="June",ROUND('Budget by Source'!G267/10,0)+T267,ROUND('Budget by Source'!G267/10,0))</f>
        <v>54675</v>
      </c>
      <c r="H267" s="21">
        <f t="shared" si="12"/>
        <v>764231</v>
      </c>
      <c r="I267" s="21">
        <f>INDEX(Data[],MATCH($A267,Data[Dist],0),MATCH(I$5,Data[#Headers],0))</f>
        <v>974373</v>
      </c>
      <c r="K267" s="59">
        <f>INDEX('Payment Total'!$A$7:$H$331,MATCH('Payment by Source'!$A267,'Payment Total'!$A$7:$A$331,0),6)-I267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9355</v>
      </c>
      <c r="D268" s="21">
        <f>IF(Notes!$B$2="June",ROUND('Budget by Source'!D268/10,0)+Q268,ROUND('Budget by Source'!D268/10,0))</f>
        <v>52923</v>
      </c>
      <c r="E268" s="21">
        <f>IF(Notes!$B$2="June",ROUND('Budget by Source'!E268/10,0)+R268,ROUND('Budget by Source'!E268/10,0))</f>
        <v>3532</v>
      </c>
      <c r="F268" s="21">
        <f>IF(Notes!$B$2="June",ROUND('Budget by Source'!F268/10,0)+S268,ROUND('Budget by Source'!F268/10,0))</f>
        <v>3603</v>
      </c>
      <c r="G268" s="21">
        <f>IF(Notes!$B$2="June",ROUND('Budget by Source'!G268/10,0)+T268,ROUND('Budget by Source'!G268/10,0))</f>
        <v>18687</v>
      </c>
      <c r="H268" s="21">
        <f t="shared" si="12"/>
        <v>298742</v>
      </c>
      <c r="I268" s="21">
        <f>INDEX(Data[],MATCH($A268,Data[Dist],0),MATCH(I$5,Data[#Headers],0))</f>
        <v>386842</v>
      </c>
      <c r="K268" s="59">
        <f>INDEX('Payment Total'!$A$7:$H$331,MATCH('Payment by Source'!$A268,'Payment Total'!$A$7:$A$331,0),6)-I268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12078</v>
      </c>
      <c r="D269" s="21">
        <f>IF(Notes!$B$2="June",ROUND('Budget by Source'!D269/10,0)+Q269,ROUND('Budget by Source'!D269/10,0))</f>
        <v>56218</v>
      </c>
      <c r="E269" s="21">
        <f>IF(Notes!$B$2="June",ROUND('Budget by Source'!E269/10,0)+R269,ROUND('Budget by Source'!E269/10,0))</f>
        <v>5134</v>
      </c>
      <c r="F269" s="21">
        <f>IF(Notes!$B$2="June",ROUND('Budget by Source'!F269/10,0)+S269,ROUND('Budget by Source'!F269/10,0))</f>
        <v>5308</v>
      </c>
      <c r="G269" s="21">
        <f>IF(Notes!$B$2="June",ROUND('Budget by Source'!G269/10,0)+T269,ROUND('Budget by Source'!G269/10,0))</f>
        <v>23133</v>
      </c>
      <c r="H269" s="21">
        <f t="shared" si="12"/>
        <v>263144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Total'!$A$7:$A$331,0),6)-I269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25719</v>
      </c>
      <c r="D270" s="21">
        <f>IF(Notes!$B$2="June",ROUND('Budget by Source'!D270/10,0)+Q270,ROUND('Budget by Source'!D270/10,0))</f>
        <v>122448</v>
      </c>
      <c r="E270" s="21">
        <f>IF(Notes!$B$2="June",ROUND('Budget by Source'!E270/10,0)+R270,ROUND('Budget by Source'!E270/10,0))</f>
        <v>9414</v>
      </c>
      <c r="F270" s="21">
        <f>IF(Notes!$B$2="June",ROUND('Budget by Source'!F270/10,0)+S270,ROUND('Budget by Source'!F270/10,0))</f>
        <v>9692</v>
      </c>
      <c r="G270" s="21">
        <f>IF(Notes!$B$2="June",ROUND('Budget by Source'!G270/10,0)+T270,ROUND('Budget by Source'!G270/10,0))</f>
        <v>42477</v>
      </c>
      <c r="H270" s="21">
        <f t="shared" si="12"/>
        <v>480404</v>
      </c>
      <c r="I270" s="21">
        <f>INDEX(Data[],MATCH($A270,Data[Dist],0),MATCH(I$5,Data[#Headers],0))</f>
        <v>690154</v>
      </c>
      <c r="K270" s="59">
        <f>INDEX('Payment Total'!$A$7:$H$331,MATCH('Payment by Source'!$A270,'Payment Total'!$A$7:$A$331,0),6)-I270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782</v>
      </c>
      <c r="D271" s="21">
        <f>IF(Notes!$B$2="June",ROUND('Budget by Source'!D271/10,0)+Q271,ROUND('Budget by Source'!D271/10,0))</f>
        <v>25380</v>
      </c>
      <c r="E271" s="21">
        <f>IF(Notes!$B$2="June",ROUND('Budget by Source'!E271/10,0)+R271,ROUND('Budget by Source'!E271/10,0))</f>
        <v>1323</v>
      </c>
      <c r="F271" s="21">
        <f>IF(Notes!$B$2="June",ROUND('Budget by Source'!F271/10,0)+S271,ROUND('Budget by Source'!F271/10,0))</f>
        <v>1544</v>
      </c>
      <c r="G271" s="21">
        <f>IF(Notes!$B$2="June",ROUND('Budget by Source'!G271/10,0)+T271,ROUND('Budget by Source'!G271/10,0))</f>
        <v>7451</v>
      </c>
      <c r="H271" s="21">
        <f t="shared" si="12"/>
        <v>102009</v>
      </c>
      <c r="I271" s="21">
        <f>INDEX(Data[],MATCH($A271,Data[Dist],0),MATCH(I$5,Data[#Headers],0))</f>
        <v>138489</v>
      </c>
      <c r="K271" s="59">
        <f>INDEX('Payment Total'!$A$7:$H$331,MATCH('Payment by Source'!$A271,'Payment Total'!$A$7:$A$331,0),6)-I271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24938</v>
      </c>
      <c r="D272" s="21">
        <f>IF(Notes!$B$2="June",ROUND('Budget by Source'!D272/10,0)+Q272,ROUND('Budget by Source'!D272/10,0))</f>
        <v>108116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10257</v>
      </c>
      <c r="G272" s="21">
        <f>IF(Notes!$B$2="June",ROUND('Budget by Source'!G272/10,0)+T272,ROUND('Budget by Source'!G272/10,0))</f>
        <v>53341</v>
      </c>
      <c r="H272" s="21">
        <f t="shared" si="12"/>
        <v>866888</v>
      </c>
      <c r="I272" s="21">
        <f>INDEX(Data[],MATCH($A272,Data[Dist],0),MATCH(I$5,Data[#Headers],0))</f>
        <v>1076183</v>
      </c>
      <c r="K272" s="59">
        <f>INDEX('Payment Total'!$A$7:$H$331,MATCH('Payment by Source'!$A272,'Payment Total'!$A$7:$A$331,0),6)-I272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9467125</v>
      </c>
      <c r="V272" s="136">
        <f t="shared" si="13"/>
        <v>946713</v>
      </c>
      <c r="W272" s="136">
        <f t="shared" si="14"/>
        <v>9467130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22601</v>
      </c>
      <c r="D273" s="21">
        <f>IF(Notes!$B$2="June",ROUND('Budget by Source'!D273/10,0)+Q273,ROUND('Budget by Source'!D273/10,0))</f>
        <v>57356</v>
      </c>
      <c r="E273" s="21">
        <f>IF(Notes!$B$2="June",ROUND('Budget by Source'!E273/10,0)+R273,ROUND('Budget by Source'!E273/10,0))</f>
        <v>3976</v>
      </c>
      <c r="F273" s="21">
        <f>IF(Notes!$B$2="June",ROUND('Budget by Source'!F273/10,0)+S273,ROUND('Budget by Source'!F273/10,0))</f>
        <v>4956</v>
      </c>
      <c r="G273" s="21">
        <f>IF(Notes!$B$2="June",ROUND('Budget by Source'!G273/10,0)+T273,ROUND('Budget by Source'!G273/10,0))</f>
        <v>23605</v>
      </c>
      <c r="H273" s="21">
        <f t="shared" si="12"/>
        <v>302907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Total'!$A$7:$A$331,0),6)-I273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98588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54084</v>
      </c>
      <c r="F274" s="21">
        <f>IF(Notes!$B$2="June",ROUND('Budget by Source'!F274/10,0)+S274,ROUND('Budget by Source'!F274/10,0))</f>
        <v>53774</v>
      </c>
      <c r="G274" s="21">
        <f>IF(Notes!$B$2="June",ROUND('Budget by Source'!G274/10,0)+T274,ROUND('Budget by Source'!G274/10,0))</f>
        <v>278873</v>
      </c>
      <c r="H274" s="21">
        <f t="shared" si="12"/>
        <v>4619324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Total'!$A$7:$A$331,0),6)-I274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60785</v>
      </c>
      <c r="D275" s="21">
        <f>IF(Notes!$B$2="June",ROUND('Budget by Source'!D275/10,0)+Q275,ROUND('Budget by Source'!D275/10,0))</f>
        <v>155368</v>
      </c>
      <c r="E275" s="21">
        <f>IF(Notes!$B$2="June",ROUND('Budget by Source'!E275/10,0)+R275,ROUND('Budget by Source'!E275/10,0))</f>
        <v>17215</v>
      </c>
      <c r="F275" s="21">
        <f>IF(Notes!$B$2="June",ROUND('Budget by Source'!F275/10,0)+S275,ROUND('Budget by Source'!F275/10,0))</f>
        <v>17316</v>
      </c>
      <c r="G275" s="21">
        <f>IF(Notes!$B$2="June",ROUND('Budget by Source'!G275/10,0)+T275,ROUND('Budget by Source'!G275/10,0))</f>
        <v>80382</v>
      </c>
      <c r="H275" s="21">
        <f t="shared" si="12"/>
        <v>1304895</v>
      </c>
      <c r="I275" s="21">
        <f>INDEX(Data[],MATCH($A275,Data[Dist],0),MATCH(I$5,Data[#Headers],0))</f>
        <v>1635961</v>
      </c>
      <c r="K275" s="59">
        <f>INDEX('Payment Total'!$A$7:$H$331,MATCH('Payment by Source'!$A275,'Payment Total'!$A$7:$A$331,0),6)-I275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93709</v>
      </c>
      <c r="E276" s="21">
        <f>IF(Notes!$B$2="June",ROUND('Budget by Source'!E276/10,0)+R276,ROUND('Budget by Source'!E276/10,0))</f>
        <v>9043</v>
      </c>
      <c r="F276" s="21">
        <f>IF(Notes!$B$2="June",ROUND('Budget by Source'!F276/10,0)+S276,ROUND('Budget by Source'!F276/10,0))</f>
        <v>9302</v>
      </c>
      <c r="G276" s="21">
        <f>IF(Notes!$B$2="June",ROUND('Budget by Source'!G276/10,0)+T276,ROUND('Budget by Source'!G276/10,0))</f>
        <v>44222</v>
      </c>
      <c r="H276" s="21">
        <f t="shared" si="12"/>
        <v>16131</v>
      </c>
      <c r="I276" s="21">
        <f>INDEX(Data[],MATCH($A276,Data[Dist],0),MATCH(I$5,Data[#Headers],0))</f>
        <v>203968</v>
      </c>
      <c r="K276" s="59">
        <f>INDEX('Payment Total'!$A$7:$H$331,MATCH('Payment by Source'!$A276,'Payment Total'!$A$7:$A$331,0),6)-I276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10128</v>
      </c>
      <c r="D277" s="21">
        <f>IF(Notes!$B$2="June",ROUND('Budget by Source'!D277/10,0)+Q277,ROUND('Budget by Source'!D277/10,0))</f>
        <v>53111</v>
      </c>
      <c r="E277" s="21">
        <f>IF(Notes!$B$2="June",ROUND('Budget by Source'!E277/10,0)+R277,ROUND('Budget by Source'!E277/10,0))</f>
        <v>2746</v>
      </c>
      <c r="F277" s="21">
        <f>IF(Notes!$B$2="June",ROUND('Budget by Source'!F277/10,0)+S277,ROUND('Budget by Source'!F277/10,0))</f>
        <v>2908</v>
      </c>
      <c r="G277" s="21">
        <f>IF(Notes!$B$2="June",ROUND('Budget by Source'!G277/10,0)+T277,ROUND('Budget by Source'!G277/10,0))</f>
        <v>15608</v>
      </c>
      <c r="H277" s="21">
        <f t="shared" si="12"/>
        <v>230383</v>
      </c>
      <c r="I277" s="21">
        <f>INDEX(Data[],MATCH($A277,Data[Dist],0),MATCH(I$5,Data[#Headers],0))</f>
        <v>314884</v>
      </c>
      <c r="K277" s="59">
        <f>INDEX('Payment Total'!$A$7:$H$331,MATCH('Payment by Source'!$A277,'Payment Total'!$A$7:$A$331,0),6)-I277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7405</v>
      </c>
      <c r="D278" s="21">
        <f>IF(Notes!$B$2="June",ROUND('Budget by Source'!D278/10,0)+Q278,ROUND('Budget by Source'!D278/10,0))</f>
        <v>22663</v>
      </c>
      <c r="E278" s="21">
        <f>IF(Notes!$B$2="June",ROUND('Budget by Source'!E278/10,0)+R278,ROUND('Budget by Source'!E278/10,0))</f>
        <v>1498</v>
      </c>
      <c r="F278" s="21">
        <f>IF(Notes!$B$2="June",ROUND('Budget by Source'!F278/10,0)+S278,ROUND('Budget by Source'!F278/10,0))</f>
        <v>1803</v>
      </c>
      <c r="G278" s="21">
        <f>IF(Notes!$B$2="June",ROUND('Budget by Source'!G278/10,0)+T278,ROUND('Budget by Source'!G278/10,0))</f>
        <v>7260</v>
      </c>
      <c r="H278" s="21">
        <f t="shared" si="12"/>
        <v>109572</v>
      </c>
      <c r="I278" s="21">
        <f>INDEX(Data[],MATCH($A278,Data[Dist],0),MATCH(I$5,Data[#Headers],0))</f>
        <v>150201</v>
      </c>
      <c r="K278" s="59">
        <f>INDEX('Payment Total'!$A$7:$H$331,MATCH('Payment by Source'!$A278,'Payment Total'!$A$7:$A$331,0),6)-I278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12464</v>
      </c>
      <c r="D279" s="21">
        <f>IF(Notes!$B$2="June",ROUND('Budget by Source'!D279/10,0)+Q279,ROUND('Budget by Source'!D279/10,0))</f>
        <v>52947</v>
      </c>
      <c r="E279" s="21">
        <f>IF(Notes!$B$2="June",ROUND('Budget by Source'!E279/10,0)+R279,ROUND('Budget by Source'!E279/10,0))</f>
        <v>5155</v>
      </c>
      <c r="F279" s="21">
        <f>IF(Notes!$B$2="June",ROUND('Budget by Source'!F279/10,0)+S279,ROUND('Budget by Source'!F279/10,0))</f>
        <v>4664</v>
      </c>
      <c r="G279" s="21">
        <f>IF(Notes!$B$2="June",ROUND('Budget by Source'!G279/10,0)+T279,ROUND('Budget by Source'!G279/10,0))</f>
        <v>21790</v>
      </c>
      <c r="H279" s="21">
        <f t="shared" si="12"/>
        <v>327150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Total'!$A$7:$A$331,0),6)-I279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61567</v>
      </c>
      <c r="D280" s="21">
        <f>IF(Notes!$B$2="June",ROUND('Budget by Source'!D280/10,0)+Q280,ROUND('Budget by Source'!D280/10,0))</f>
        <v>197430</v>
      </c>
      <c r="E280" s="21">
        <f>IF(Notes!$B$2="June",ROUND('Budget by Source'!E280/10,0)+R280,ROUND('Budget by Source'!E280/10,0))</f>
        <v>25670</v>
      </c>
      <c r="F280" s="21">
        <f>IF(Notes!$B$2="June",ROUND('Budget by Source'!F280/10,0)+S280,ROUND('Budget by Source'!F280/10,0))</f>
        <v>20452</v>
      </c>
      <c r="G280" s="21">
        <f>IF(Notes!$B$2="June",ROUND('Budget by Source'!G280/10,0)+T280,ROUND('Budget by Source'!G280/10,0))</f>
        <v>102142</v>
      </c>
      <c r="H280" s="21">
        <f t="shared" si="12"/>
        <v>1990352</v>
      </c>
      <c r="I280" s="21">
        <f>INDEX(Data[],MATCH($A280,Data[Dist],0),MATCH(I$5,Data[#Headers],0))</f>
        <v>2397613</v>
      </c>
      <c r="K280" s="59">
        <f>INDEX('Payment Total'!$A$7:$H$331,MATCH('Payment by Source'!$A280,'Payment Total'!$A$7:$A$331,0),6)-I280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4673</v>
      </c>
      <c r="D281" s="21">
        <f>IF(Notes!$B$2="June",ROUND('Budget by Source'!D281/10,0)+Q281,ROUND('Budget by Source'!D281/10,0))</f>
        <v>18048</v>
      </c>
      <c r="E281" s="21">
        <f>IF(Notes!$B$2="June",ROUND('Budget by Source'!E281/10,0)+R281,ROUND('Budget by Source'!E281/10,0))</f>
        <v>1095</v>
      </c>
      <c r="F281" s="21">
        <f>IF(Notes!$B$2="June",ROUND('Budget by Source'!F281/10,0)+S281,ROUND('Budget by Source'!F281/10,0))</f>
        <v>967</v>
      </c>
      <c r="G281" s="21">
        <f>IF(Notes!$B$2="June",ROUND('Budget by Source'!G281/10,0)+T281,ROUND('Budget by Source'!G281/10,0))</f>
        <v>5665</v>
      </c>
      <c r="H281" s="21">
        <f t="shared" si="12"/>
        <v>80698</v>
      </c>
      <c r="I281" s="21">
        <f>INDEX(Data[],MATCH($A281,Data[Dist],0),MATCH(I$5,Data[#Headers],0))</f>
        <v>111146</v>
      </c>
      <c r="K281" s="59">
        <f>INDEX('Payment Total'!$A$7:$H$331,MATCH('Payment by Source'!$A281,'Payment Total'!$A$7:$A$331,0),6)-I281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19869</v>
      </c>
      <c r="D282" s="21">
        <f>IF(Notes!$B$2="June",ROUND('Budget by Source'!D282/10,0)+Q282,ROUND('Budget by Source'!D282/10,0))</f>
        <v>77423</v>
      </c>
      <c r="E282" s="21">
        <f>IF(Notes!$B$2="June",ROUND('Budget by Source'!E282/10,0)+R282,ROUND('Budget by Source'!E282/10,0))</f>
        <v>7121</v>
      </c>
      <c r="F282" s="21">
        <f>IF(Notes!$B$2="June",ROUND('Budget by Source'!F282/10,0)+S282,ROUND('Budget by Source'!F282/10,0))</f>
        <v>6460</v>
      </c>
      <c r="G282" s="21">
        <f>IF(Notes!$B$2="June",ROUND('Budget by Source'!G282/10,0)+T282,ROUND('Budget by Source'!G282/10,0))</f>
        <v>35616</v>
      </c>
      <c r="H282" s="21">
        <f t="shared" si="12"/>
        <v>414530</v>
      </c>
      <c r="I282" s="21">
        <f>INDEX(Data[],MATCH($A282,Data[Dist],0),MATCH(I$5,Data[#Headers],0))</f>
        <v>561019</v>
      </c>
      <c r="K282" s="59">
        <f>INDEX('Payment Total'!$A$7:$H$331,MATCH('Payment by Source'!$A282,'Payment Total'!$A$7:$A$331,0),6)-I282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69267</v>
      </c>
      <c r="E283" s="21">
        <f>IF(Notes!$B$2="June",ROUND('Budget by Source'!E283/10,0)+R283,ROUND('Budget by Source'!E283/10,0))</f>
        <v>5614</v>
      </c>
      <c r="F283" s="21">
        <f>IF(Notes!$B$2="June",ROUND('Budget by Source'!F283/10,0)+S283,ROUND('Budget by Source'!F283/10,0))</f>
        <v>5929</v>
      </c>
      <c r="G283" s="21">
        <f>IF(Notes!$B$2="June",ROUND('Budget by Source'!G283/10,0)+T283,ROUND('Budget by Source'!G283/10,0))</f>
        <v>29476</v>
      </c>
      <c r="H283" s="21">
        <f t="shared" si="12"/>
        <v>440871</v>
      </c>
      <c r="I283" s="21">
        <f>INDEX(Data[],MATCH($A283,Data[Dist],0),MATCH(I$5,Data[#Headers],0))</f>
        <v>566353</v>
      </c>
      <c r="K283" s="59">
        <f>INDEX('Payment Total'!$A$7:$H$331,MATCH('Payment by Source'!$A283,'Payment Total'!$A$7:$A$331,0),6)-I283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12078</v>
      </c>
      <c r="D284" s="21">
        <f>IF(Notes!$B$2="June",ROUND('Budget by Source'!D284/10,0)+Q284,ROUND('Budget by Source'!D284/10,0))</f>
        <v>79331</v>
      </c>
      <c r="E284" s="21">
        <f>IF(Notes!$B$2="June",ROUND('Budget by Source'!E284/10,0)+R284,ROUND('Budget by Source'!E284/10,0))</f>
        <v>6313</v>
      </c>
      <c r="F284" s="21">
        <f>IF(Notes!$B$2="June",ROUND('Budget by Source'!F284/10,0)+S284,ROUND('Budget by Source'!F284/10,0))</f>
        <v>5745</v>
      </c>
      <c r="G284" s="21">
        <f>IF(Notes!$B$2="June",ROUND('Budget by Source'!G284/10,0)+T284,ROUND('Budget by Source'!G284/10,0))</f>
        <v>30593</v>
      </c>
      <c r="H284" s="21">
        <f t="shared" si="12"/>
        <v>461480</v>
      </c>
      <c r="I284" s="21">
        <f>INDEX(Data[],MATCH($A284,Data[Dist],0),MATCH(I$5,Data[#Headers],0))</f>
        <v>595540</v>
      </c>
      <c r="K284" s="59">
        <f>INDEX('Payment Total'!$A$7:$H$331,MATCH('Payment by Source'!$A284,'Payment Total'!$A$7:$A$331,0),6)-I284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53080</v>
      </c>
      <c r="E285" s="21">
        <f>IF(Notes!$B$2="June",ROUND('Budget by Source'!E285/10,0)+R285,ROUND('Budget by Source'!E285/10,0))</f>
        <v>4378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21842</v>
      </c>
      <c r="H285" s="21">
        <f t="shared" si="12"/>
        <v>270317</v>
      </c>
      <c r="I285" s="21">
        <f>INDEX(Data[],MATCH($A285,Data[Dist],0),MATCH(I$5,Data[#Headers],0))</f>
        <v>353779</v>
      </c>
      <c r="K285" s="59">
        <f>INDEX('Payment Total'!$A$7:$H$331,MATCH('Payment by Source'!$A285,'Payment Total'!$A$7:$A$331,0),6)-I285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2759637</v>
      </c>
      <c r="V285" s="136">
        <f t="shared" si="13"/>
        <v>275964</v>
      </c>
      <c r="W285" s="136">
        <f t="shared" si="14"/>
        <v>2759640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16751</v>
      </c>
      <c r="D286" s="21">
        <f>IF(Notes!$B$2="June",ROUND('Budget by Source'!D286/10,0)+Q286,ROUND('Budget by Source'!D286/10,0))</f>
        <v>61078</v>
      </c>
      <c r="E286" s="21">
        <f>IF(Notes!$B$2="June",ROUND('Budget by Source'!E286/10,0)+R286,ROUND('Budget by Source'!E286/10,0))</f>
        <v>4957</v>
      </c>
      <c r="F286" s="21">
        <f>IF(Notes!$B$2="June",ROUND('Budget by Source'!F286/10,0)+S286,ROUND('Budget by Source'!F286/10,0))</f>
        <v>5006</v>
      </c>
      <c r="G286" s="21">
        <f>IF(Notes!$B$2="June",ROUND('Budget by Source'!G286/10,0)+T286,ROUND('Budget by Source'!G286/10,0))</f>
        <v>24947</v>
      </c>
      <c r="H286" s="21">
        <f t="shared" si="12"/>
        <v>378148</v>
      </c>
      <c r="I286" s="21">
        <f>INDEX(Data[],MATCH($A286,Data[Dist],0),MATCH(I$5,Data[#Headers],0))</f>
        <v>490887</v>
      </c>
      <c r="K286" s="59">
        <f>INDEX('Payment Total'!$A$7:$H$331,MATCH('Payment by Source'!$A286,'Payment Total'!$A$7:$A$331,0),6)-I286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3900</v>
      </c>
      <c r="D287" s="21">
        <f>IF(Notes!$B$2="June",ROUND('Budget by Source'!D287/10,0)+Q287,ROUND('Budget by Source'!D287/10,0))</f>
        <v>31163</v>
      </c>
      <c r="E287" s="21">
        <f>IF(Notes!$B$2="June",ROUND('Budget by Source'!E287/10,0)+R287,ROUND('Budget by Source'!E287/10,0))</f>
        <v>2336</v>
      </c>
      <c r="F287" s="21">
        <f>IF(Notes!$B$2="June",ROUND('Budget by Source'!F287/10,0)+S287,ROUND('Budget by Source'!F287/10,0))</f>
        <v>1857</v>
      </c>
      <c r="G287" s="21">
        <f>IF(Notes!$B$2="June",ROUND('Budget by Source'!G287/10,0)+T287,ROUND('Budget by Source'!G287/10,0))</f>
        <v>9791</v>
      </c>
      <c r="H287" s="21">
        <f t="shared" si="12"/>
        <v>140134</v>
      </c>
      <c r="I287" s="21">
        <f>INDEX(Data[],MATCH($A287,Data[Dist],0),MATCH(I$5,Data[#Headers],0))</f>
        <v>189181</v>
      </c>
      <c r="K287" s="59">
        <f>INDEX('Payment Total'!$A$7:$H$331,MATCH('Payment by Source'!$A287,'Payment Total'!$A$7:$A$331,0),6)-I287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40783</v>
      </c>
      <c r="E288" s="21">
        <f>IF(Notes!$B$2="June",ROUND('Budget by Source'!E288/10,0)+R288,ROUND('Budget by Source'!E288/10,0))</f>
        <v>2996</v>
      </c>
      <c r="F288" s="21">
        <f>IF(Notes!$B$2="June",ROUND('Budget by Source'!F288/10,0)+S288,ROUND('Budget by Source'!F288/10,0))</f>
        <v>2878</v>
      </c>
      <c r="G288" s="21">
        <f>IF(Notes!$B$2="June",ROUND('Budget by Source'!G288/10,0)+T288,ROUND('Budget by Source'!G288/10,0))</f>
        <v>14405</v>
      </c>
      <c r="H288" s="21">
        <f t="shared" si="12"/>
        <v>244206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Total'!$A$7:$A$331,0),6)-I288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14028</v>
      </c>
      <c r="D289" s="21">
        <f>IF(Notes!$B$2="June",ROUND('Budget by Source'!D289/10,0)+Q289,ROUND('Budget by Source'!D289/10,0))</f>
        <v>40783</v>
      </c>
      <c r="E289" s="21">
        <f>IF(Notes!$B$2="June",ROUND('Budget by Source'!E289/10,0)+R289,ROUND('Budget by Source'!E289/10,0))</f>
        <v>2398</v>
      </c>
      <c r="F289" s="21">
        <f>IF(Notes!$B$2="June",ROUND('Budget by Source'!F289/10,0)+S289,ROUND('Budget by Source'!F289/10,0))</f>
        <v>3134</v>
      </c>
      <c r="G289" s="21">
        <f>IF(Notes!$B$2="June",ROUND('Budget by Source'!G289/10,0)+T289,ROUND('Budget by Source'!G289/10,0))</f>
        <v>14405</v>
      </c>
      <c r="H289" s="21">
        <f t="shared" si="12"/>
        <v>172464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Total'!$A$7:$A$331,0),6)-I289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7009</v>
      </c>
      <c r="D290" s="21">
        <f>IF(Notes!$B$2="June",ROUND('Budget by Source'!D290/10,0)+Q290,ROUND('Budget by Source'!D290/10,0))</f>
        <v>38558</v>
      </c>
      <c r="E290" s="21">
        <f>IF(Notes!$B$2="June",ROUND('Budget by Source'!E290/10,0)+R290,ROUND('Budget by Source'!E290/10,0))</f>
        <v>2835</v>
      </c>
      <c r="F290" s="21">
        <f>IF(Notes!$B$2="June",ROUND('Budget by Source'!F290/10,0)+S290,ROUND('Budget by Source'!F290/10,0))</f>
        <v>2457</v>
      </c>
      <c r="G290" s="21">
        <f>IF(Notes!$B$2="June",ROUND('Budget by Source'!G290/10,0)+T290,ROUND('Budget by Source'!G290/10,0))</f>
        <v>12097</v>
      </c>
      <c r="H290" s="21">
        <f t="shared" si="12"/>
        <v>207218</v>
      </c>
      <c r="I290" s="21">
        <f>INDEX(Data[],MATCH($A290,Data[Dist],0),MATCH(I$5,Data[#Headers],0))</f>
        <v>270174</v>
      </c>
      <c r="K290" s="59">
        <f>INDEX('Payment Total'!$A$7:$H$331,MATCH('Payment by Source'!$A290,'Payment Total'!$A$7:$A$331,0),6)-I290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3118</v>
      </c>
      <c r="D291" s="21">
        <f>IF(Notes!$B$2="June",ROUND('Budget by Source'!D291/10,0)+Q291,ROUND('Budget by Source'!D291/10,0))</f>
        <v>19630</v>
      </c>
      <c r="E291" s="21">
        <f>IF(Notes!$B$2="June",ROUND('Budget by Source'!E291/10,0)+R291,ROUND('Budget by Source'!E291/10,0))</f>
        <v>1222</v>
      </c>
      <c r="F291" s="21">
        <f>IF(Notes!$B$2="June",ROUND('Budget by Source'!F291/10,0)+S291,ROUND('Budget by Source'!F291/10,0))</f>
        <v>1214</v>
      </c>
      <c r="G291" s="21">
        <f>IF(Notes!$B$2="June",ROUND('Budget by Source'!G291/10,0)+T291,ROUND('Budget by Source'!G291/10,0))</f>
        <v>6159</v>
      </c>
      <c r="H291" s="21">
        <f t="shared" si="12"/>
        <v>46440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Total'!$A$7:$A$331,0),6)-I291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17919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5510</v>
      </c>
      <c r="F292" s="21">
        <f>IF(Notes!$B$2="June",ROUND('Budget by Source'!F292/10,0)+S292,ROUND('Budget by Source'!F292/10,0))</f>
        <v>5009</v>
      </c>
      <c r="G292" s="21">
        <f>IF(Notes!$B$2="June",ROUND('Budget by Source'!G292/10,0)+T292,ROUND('Budget by Source'!G292/10,0))</f>
        <v>28177</v>
      </c>
      <c r="H292" s="21">
        <f t="shared" si="12"/>
        <v>407558</v>
      </c>
      <c r="I292" s="21">
        <f>INDEX(Data[],MATCH($A292,Data[Dist],0),MATCH(I$5,Data[#Headers],0))</f>
        <v>530246</v>
      </c>
      <c r="K292" s="59">
        <f>INDEX('Payment Total'!$A$7:$H$331,MATCH('Payment by Source'!$A292,'Payment Total'!$A$7:$A$331,0),6)-I292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19096</v>
      </c>
      <c r="D293" s="21">
        <f>IF(Notes!$B$2="June",ROUND('Budget by Source'!D293/10,0)+Q293,ROUND('Budget by Source'!D293/10,0))</f>
        <v>48423</v>
      </c>
      <c r="E293" s="21">
        <f>IF(Notes!$B$2="June",ROUND('Budget by Source'!E293/10,0)+R293,ROUND('Budget by Source'!E293/10,0))</f>
        <v>2980</v>
      </c>
      <c r="F293" s="21">
        <f>IF(Notes!$B$2="June",ROUND('Budget by Source'!F293/10,0)+S293,ROUND('Budget by Source'!F293/10,0))</f>
        <v>1996</v>
      </c>
      <c r="G293" s="21">
        <f>IF(Notes!$B$2="June",ROUND('Budget by Source'!G293/10,0)+T293,ROUND('Budget by Source'!G293/10,0))</f>
        <v>14218</v>
      </c>
      <c r="H293" s="21">
        <f t="shared" si="12"/>
        <v>75407</v>
      </c>
      <c r="I293" s="21">
        <f>INDEX(Data[],MATCH($A293,Data[Dist],0),MATCH(I$5,Data[#Headers],0))</f>
        <v>162120</v>
      </c>
      <c r="K293" s="59">
        <f>INDEX('Payment Total'!$A$7:$H$331,MATCH('Payment by Source'!$A293,'Payment Total'!$A$7:$A$331,0),6)-I293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83386</v>
      </c>
      <c r="D294" s="21">
        <f>IF(Notes!$B$2="June",ROUND('Budget by Source'!D294/10,0)+Q294,ROUND('Budget by Source'!D294/10,0))</f>
        <v>263179</v>
      </c>
      <c r="E294" s="21">
        <f>IF(Notes!$B$2="June",ROUND('Budget by Source'!E294/10,0)+R294,ROUND('Budget by Source'!E294/10,0))</f>
        <v>28071</v>
      </c>
      <c r="F294" s="21">
        <f>IF(Notes!$B$2="June",ROUND('Budget by Source'!F294/10,0)+S294,ROUND('Budget by Source'!F294/10,0))</f>
        <v>28708</v>
      </c>
      <c r="G294" s="21">
        <f>IF(Notes!$B$2="June",ROUND('Budget by Source'!G294/10,0)+T294,ROUND('Budget by Source'!G294/10,0))</f>
        <v>136160</v>
      </c>
      <c r="H294" s="21">
        <f t="shared" si="12"/>
        <v>1939347</v>
      </c>
      <c r="I294" s="21">
        <f>INDEX(Data[],MATCH($A294,Data[Dist],0),MATCH(I$5,Data[#Headers],0))</f>
        <v>2478851</v>
      </c>
      <c r="K294" s="59">
        <f>INDEX('Payment Total'!$A$7:$H$331,MATCH('Payment by Source'!$A294,'Payment Total'!$A$7:$A$331,0),6)-I294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88198</v>
      </c>
      <c r="E295" s="21">
        <f>IF(Notes!$B$2="June",ROUND('Budget by Source'!E295/10,0)+R295,ROUND('Budget by Source'!E295/10,0))</f>
        <v>7826</v>
      </c>
      <c r="F295" s="21">
        <f>IF(Notes!$B$2="June",ROUND('Budget by Source'!F295/10,0)+S295,ROUND('Budget by Source'!F295/10,0))</f>
        <v>6502</v>
      </c>
      <c r="G295" s="21">
        <f>IF(Notes!$B$2="June",ROUND('Budget by Source'!G295/10,0)+T295,ROUND('Budget by Source'!G295/10,0))</f>
        <v>36401</v>
      </c>
      <c r="H295" s="21">
        <f t="shared" si="12"/>
        <v>489039</v>
      </c>
      <c r="I295" s="21">
        <f>INDEX(Data[],MATCH($A295,Data[Dist],0),MATCH(I$5,Data[#Headers],0))</f>
        <v>648617</v>
      </c>
      <c r="K295" s="59">
        <f>INDEX('Payment Total'!$A$7:$H$331,MATCH('Payment by Source'!$A295,'Payment Total'!$A$7:$A$331,0),6)-I295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75157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6762</v>
      </c>
      <c r="G296" s="21">
        <f>IF(Notes!$B$2="June",ROUND('Budget by Source'!G296/10,0)+T296,ROUND('Budget by Source'!G296/10,0))</f>
        <v>35466</v>
      </c>
      <c r="H296" s="21">
        <f t="shared" si="12"/>
        <v>526758</v>
      </c>
      <c r="I296" s="21">
        <f>INDEX(Data[],MATCH($A296,Data[Dist],0),MATCH(I$5,Data[#Headers],0))</f>
        <v>671940</v>
      </c>
      <c r="K296" s="59">
        <f>INDEX('Payment Total'!$A$7:$H$331,MATCH('Payment by Source'!$A296,'Payment Total'!$A$7:$A$331,0),6)-I296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4673</v>
      </c>
      <c r="D297" s="21">
        <f>IF(Notes!$B$2="June",ROUND('Budget by Source'!D297/10,0)+Q297,ROUND('Budget by Source'!D297/10,0))</f>
        <v>33956</v>
      </c>
      <c r="E297" s="21">
        <f>IF(Notes!$B$2="June",ROUND('Budget by Source'!E297/10,0)+R297,ROUND('Budget by Source'!E297/10,0))</f>
        <v>2544</v>
      </c>
      <c r="F297" s="21">
        <f>IF(Notes!$B$2="June",ROUND('Budget by Source'!F297/10,0)+S297,ROUND('Budget by Source'!F297/10,0))</f>
        <v>2246</v>
      </c>
      <c r="G297" s="21">
        <f>IF(Notes!$B$2="June",ROUND('Budget by Source'!G297/10,0)+T297,ROUND('Budget by Source'!G297/10,0))</f>
        <v>11465</v>
      </c>
      <c r="H297" s="21">
        <f t="shared" si="12"/>
        <v>143759</v>
      </c>
      <c r="I297" s="21">
        <f>INDEX(Data[],MATCH($A297,Data[Dist],0),MATCH(I$5,Data[#Headers],0))</f>
        <v>198643</v>
      </c>
      <c r="K297" s="59">
        <f>INDEX('Payment Total'!$A$7:$H$331,MATCH('Payment by Source'!$A297,'Payment Total'!$A$7:$A$331,0),6)-I297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31947</v>
      </c>
      <c r="D298" s="21">
        <f>IF(Notes!$B$2="June",ROUND('Budget by Source'!D298/10,0)+Q298,ROUND('Budget by Source'!D298/10,0))</f>
        <v>130201</v>
      </c>
      <c r="E298" s="21">
        <f>IF(Notes!$B$2="June",ROUND('Budget by Source'!E298/10,0)+R298,ROUND('Budget by Source'!E298/10,0))</f>
        <v>12365</v>
      </c>
      <c r="F298" s="21">
        <f>IF(Notes!$B$2="June",ROUND('Budget by Source'!F298/10,0)+S298,ROUND('Budget by Source'!F298/10,0))</f>
        <v>12593</v>
      </c>
      <c r="G298" s="21">
        <f>IF(Notes!$B$2="June",ROUND('Budget by Source'!G298/10,0)+T298,ROUND('Budget by Source'!G298/10,0))</f>
        <v>60985</v>
      </c>
      <c r="H298" s="21">
        <f t="shared" si="12"/>
        <v>948751</v>
      </c>
      <c r="I298" s="21">
        <f>INDEX(Data[],MATCH($A298,Data[Dist],0),MATCH(I$5,Data[#Headers],0))</f>
        <v>1196842</v>
      </c>
      <c r="K298" s="59">
        <f>INDEX('Payment Total'!$A$7:$H$331,MATCH('Payment by Source'!$A298,'Payment Total'!$A$7:$A$331,0),6)-I298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14810</v>
      </c>
      <c r="D299" s="21">
        <f>IF(Notes!$B$2="June",ROUND('Budget by Source'!D299/10,0)+Q299,ROUND('Budget by Source'!D299/10,0))</f>
        <v>64353</v>
      </c>
      <c r="E299" s="21">
        <f>IF(Notes!$B$2="June",ROUND('Budget by Source'!E299/10,0)+R299,ROUND('Budget by Source'!E299/10,0))</f>
        <v>3887</v>
      </c>
      <c r="F299" s="21">
        <f>IF(Notes!$B$2="June",ROUND('Budget by Source'!F299/10,0)+S299,ROUND('Budget by Source'!F299/10,0))</f>
        <v>3828</v>
      </c>
      <c r="G299" s="21">
        <f>IF(Notes!$B$2="June",ROUND('Budget by Source'!G299/10,0)+T299,ROUND('Budget by Source'!G299/10,0))</f>
        <v>18035</v>
      </c>
      <c r="H299" s="21">
        <f t="shared" si="12"/>
        <v>287544</v>
      </c>
      <c r="I299" s="21">
        <f>INDEX(Data[],MATCH($A299,Data[Dist],0),MATCH(I$5,Data[#Headers],0))</f>
        <v>392457</v>
      </c>
      <c r="K299" s="59">
        <f>INDEX('Payment Total'!$A$7:$H$331,MATCH('Payment by Source'!$A299,'Payment Total'!$A$7:$A$331,0),6)-I299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79027</v>
      </c>
      <c r="E300" s="21">
        <f>IF(Notes!$B$2="June",ROUND('Budget by Source'!E300/10,0)+R300,ROUND('Budget by Source'!E300/10,0))</f>
        <v>7088</v>
      </c>
      <c r="F300" s="21">
        <f>IF(Notes!$B$2="June",ROUND('Budget by Source'!F300/10,0)+S300,ROUND('Budget by Source'!F300/10,0))</f>
        <v>6530</v>
      </c>
      <c r="G300" s="21">
        <f>IF(Notes!$B$2="June",ROUND('Budget by Source'!G300/10,0)+T300,ROUND('Budget by Source'!G300/10,0))</f>
        <v>32579</v>
      </c>
      <c r="H300" s="21">
        <f t="shared" si="12"/>
        <v>344743</v>
      </c>
      <c r="I300" s="21">
        <f>INDEX(Data[],MATCH($A300,Data[Dist],0),MATCH(I$5,Data[#Headers],0))</f>
        <v>490618</v>
      </c>
      <c r="K300" s="59">
        <f>INDEX('Payment Total'!$A$7:$H$331,MATCH('Payment by Source'!$A300,'Payment Total'!$A$7:$A$331,0),6)-I300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3715464</v>
      </c>
      <c r="V300" s="136">
        <f t="shared" si="13"/>
        <v>371546</v>
      </c>
      <c r="W300" s="136">
        <f t="shared" si="14"/>
        <v>3715460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11296</v>
      </c>
      <c r="D301" s="21">
        <f>IF(Notes!$B$2="June",ROUND('Budget by Source'!D301/10,0)+Q301,ROUND('Budget by Source'!D301/10,0))</f>
        <v>50513</v>
      </c>
      <c r="E301" s="21">
        <f>IF(Notes!$B$2="June",ROUND('Budget by Source'!E301/10,0)+R301,ROUND('Budget by Source'!E301/10,0))</f>
        <v>4590</v>
      </c>
      <c r="F301" s="21">
        <f>IF(Notes!$B$2="June",ROUND('Budget by Source'!F301/10,0)+S301,ROUND('Budget by Source'!F301/10,0))</f>
        <v>3855</v>
      </c>
      <c r="G301" s="21">
        <f>IF(Notes!$B$2="June",ROUND('Budget by Source'!G301/10,0)+T301,ROUND('Budget by Source'!G301/10,0))</f>
        <v>19696</v>
      </c>
      <c r="H301" s="21">
        <f t="shared" si="12"/>
        <v>284204</v>
      </c>
      <c r="I301" s="21">
        <f>INDEX(Data[],MATCH($A301,Data[Dist],0),MATCH(I$5,Data[#Headers],0))</f>
        <v>374154</v>
      </c>
      <c r="K301" s="59">
        <f>INDEX('Payment Total'!$A$7:$H$331,MATCH('Payment by Source'!$A301,'Payment Total'!$A$7:$A$331,0),6)-I301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58317</v>
      </c>
      <c r="E302" s="21">
        <f>IF(Notes!$B$2="June",ROUND('Budget by Source'!E302/10,0)+R302,ROUND('Budget by Source'!E302/10,0))</f>
        <v>5240</v>
      </c>
      <c r="F302" s="21">
        <f>IF(Notes!$B$2="June",ROUND('Budget by Source'!F302/10,0)+S302,ROUND('Budget by Source'!F302/10,0))</f>
        <v>4959</v>
      </c>
      <c r="G302" s="21">
        <f>IF(Notes!$B$2="June",ROUND('Budget by Source'!G302/10,0)+T302,ROUND('Budget by Source'!G302/10,0))</f>
        <v>24811</v>
      </c>
      <c r="H302" s="21">
        <f t="shared" si="12"/>
        <v>387731</v>
      </c>
      <c r="I302" s="21">
        <f>INDEX(Data[],MATCH($A302,Data[Dist],0),MATCH(I$5,Data[#Headers],0))</f>
        <v>491968</v>
      </c>
      <c r="K302" s="59">
        <f>INDEX('Payment Total'!$A$7:$H$331,MATCH('Payment by Source'!$A302,'Payment Total'!$A$7:$A$331,0),6)-I302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164956</v>
      </c>
      <c r="E303" s="21">
        <f>IF(Notes!$B$2="June",ROUND('Budget by Source'!E303/10,0)+R303,ROUND('Budget by Source'!E303/10,0))</f>
        <v>14036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63955</v>
      </c>
      <c r="H303" s="21">
        <f t="shared" si="12"/>
        <v>1071494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Total'!$A$7:$A$331,0),6)-I303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180424</v>
      </c>
      <c r="D304" s="21">
        <f>IF(Notes!$B$2="June",ROUND('Budget by Source'!D304/10,0)+Q304,ROUND('Budget by Source'!D304/10,0))</f>
        <v>798177</v>
      </c>
      <c r="E304" s="21">
        <f>IF(Notes!$B$2="June",ROUND('Budget by Source'!E304/10,0)+R304,ROUND('Budget by Source'!E304/10,0))</f>
        <v>103355</v>
      </c>
      <c r="F304" s="21">
        <f>IF(Notes!$B$2="June",ROUND('Budget by Source'!F304/10,0)+S304,ROUND('Budget by Source'!F304/10,0))</f>
        <v>82662</v>
      </c>
      <c r="G304" s="21">
        <f>IF(Notes!$B$2="June",ROUND('Budget by Source'!G304/10,0)+T304,ROUND('Budget by Source'!G304/10,0))</f>
        <v>431214</v>
      </c>
      <c r="H304" s="21">
        <f t="shared" si="12"/>
        <v>8215936</v>
      </c>
      <c r="I304" s="21">
        <f>INDEX(Data[],MATCH($A304,Data[Dist],0),MATCH(I$5,Data[#Headers],0))</f>
        <v>9811768</v>
      </c>
      <c r="K304" s="59">
        <f>INDEX('Payment Total'!$A$7:$H$331,MATCH('Payment by Source'!$A304,'Payment Total'!$A$7:$A$331,0),6)-I304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90782</v>
      </c>
      <c r="D305" s="21">
        <f>IF(Notes!$B$2="June",ROUND('Budget by Source'!D305/10,0)+Q305,ROUND('Budget by Source'!D305/10,0))</f>
        <v>974946</v>
      </c>
      <c r="E305" s="21">
        <f>IF(Notes!$B$2="June",ROUND('Budget by Source'!E305/10,0)+R305,ROUND('Budget by Source'!E305/10,0))</f>
        <v>110100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526718</v>
      </c>
      <c r="H305" s="21">
        <f t="shared" si="12"/>
        <v>7418332</v>
      </c>
      <c r="I305" s="21">
        <f>INDEX(Data[],MATCH($A305,Data[Dist],0),MATCH(I$5,Data[#Headers],0))</f>
        <v>9209018</v>
      </c>
      <c r="K305" s="59">
        <f>INDEX('Payment Total'!$A$7:$H$331,MATCH('Payment by Source'!$A305,'Payment Total'!$A$7:$A$331,0),6)-I305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38570</v>
      </c>
      <c r="D306" s="21">
        <f>IF(Notes!$B$2="June",ROUND('Budget by Source'!D306/10,0)+Q306,ROUND('Budget by Source'!D306/10,0))</f>
        <v>164772</v>
      </c>
      <c r="E306" s="21">
        <f>IF(Notes!$B$2="June",ROUND('Budget by Source'!E306/10,0)+R306,ROUND('Budget by Source'!E306/10,0))</f>
        <v>15745</v>
      </c>
      <c r="F306" s="21">
        <f>IF(Notes!$B$2="June",ROUND('Budget by Source'!F306/10,0)+S306,ROUND('Budget by Source'!F306/10,0))</f>
        <v>17901</v>
      </c>
      <c r="G306" s="21">
        <f>IF(Notes!$B$2="June",ROUND('Budget by Source'!G306/10,0)+T306,ROUND('Budget by Source'!G306/10,0))</f>
        <v>85241</v>
      </c>
      <c r="H306" s="21">
        <f t="shared" si="12"/>
        <v>1319871</v>
      </c>
      <c r="I306" s="21">
        <f>INDEX(Data[],MATCH($A306,Data[Dist],0),MATCH(I$5,Data[#Headers],0))</f>
        <v>1642100</v>
      </c>
      <c r="K306" s="59">
        <f>INDEX('Payment Total'!$A$7:$H$331,MATCH('Payment by Source'!$A306,'Payment Total'!$A$7:$A$331,0),6)-I306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12860</v>
      </c>
      <c r="D307" s="21">
        <f>IF(Notes!$B$2="June",ROUND('Budget by Source'!D307/10,0)+Q307,ROUND('Budget by Source'!D307/10,0))</f>
        <v>65322</v>
      </c>
      <c r="E307" s="21">
        <f>IF(Notes!$B$2="June",ROUND('Budget by Source'!E307/10,0)+R307,ROUND('Budget by Source'!E307/10,0))</f>
        <v>4994</v>
      </c>
      <c r="F307" s="21">
        <f>IF(Notes!$B$2="June",ROUND('Budget by Source'!F307/10,0)+S307,ROUND('Budget by Source'!F307/10,0))</f>
        <v>4928</v>
      </c>
      <c r="G307" s="21">
        <f>IF(Notes!$B$2="June",ROUND('Budget by Source'!G307/10,0)+T307,ROUND('Budget by Source'!G307/10,0))</f>
        <v>21565</v>
      </c>
      <c r="H307" s="21">
        <f t="shared" si="12"/>
        <v>306843</v>
      </c>
      <c r="I307" s="21">
        <f>INDEX(Data[],MATCH($A307,Data[Dist],0),MATCH(I$5,Data[#Headers],0))</f>
        <v>416512</v>
      </c>
      <c r="K307" s="59">
        <f>INDEX('Payment Total'!$A$7:$H$331,MATCH('Payment by Source'!$A307,'Payment Total'!$A$7:$A$331,0),6)-I307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43252</v>
      </c>
      <c r="D308" s="21">
        <f>IF(Notes!$B$2="June",ROUND('Budget by Source'!D308/10,0)+Q308,ROUND('Budget by Source'!D308/10,0))</f>
        <v>142014</v>
      </c>
      <c r="E308" s="21">
        <f>IF(Notes!$B$2="June",ROUND('Budget by Source'!E308/10,0)+R308,ROUND('Budget by Source'!E308/10,0))</f>
        <v>15143</v>
      </c>
      <c r="F308" s="21">
        <f>IF(Notes!$B$2="June",ROUND('Budget by Source'!F308/10,0)+S308,ROUND('Budget by Source'!F308/10,0))</f>
        <v>13697</v>
      </c>
      <c r="G308" s="21">
        <f>IF(Notes!$B$2="June",ROUND('Budget by Source'!G308/10,0)+T308,ROUND('Budget by Source'!G308/10,0))</f>
        <v>68016</v>
      </c>
      <c r="H308" s="21">
        <f t="shared" si="12"/>
        <v>977310</v>
      </c>
      <c r="I308" s="21">
        <f>INDEX(Data[],MATCH($A308,Data[Dist],0),MATCH(I$5,Data[#Headers],0))</f>
        <v>1259432</v>
      </c>
      <c r="K308" s="59">
        <f>INDEX('Payment Total'!$A$7:$H$331,MATCH('Payment by Source'!$A308,'Payment Total'!$A$7:$A$331,0),6)-I308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8960</v>
      </c>
      <c r="D309" s="21">
        <f>IF(Notes!$B$2="June",ROUND('Budget by Source'!D309/10,0)+Q309,ROUND('Budget by Source'!D309/10,0))</f>
        <v>52266</v>
      </c>
      <c r="E309" s="21">
        <f>IF(Notes!$B$2="June",ROUND('Budget by Source'!E309/10,0)+R309,ROUND('Budget by Source'!E309/10,0))</f>
        <v>2608</v>
      </c>
      <c r="F309" s="21">
        <f>IF(Notes!$B$2="June",ROUND('Budget by Source'!F309/10,0)+S309,ROUND('Budget by Source'!F309/10,0))</f>
        <v>2875</v>
      </c>
      <c r="G309" s="21">
        <f>IF(Notes!$B$2="June",ROUND('Budget by Source'!G309/10,0)+T309,ROUND('Budget by Source'!G309/10,0))</f>
        <v>13526</v>
      </c>
      <c r="H309" s="21">
        <f t="shared" si="12"/>
        <v>128039</v>
      </c>
      <c r="I309" s="21">
        <f>INDEX(Data[],MATCH($A309,Data[Dist],0),MATCH(I$5,Data[#Headers],0))</f>
        <v>208274</v>
      </c>
      <c r="K309" s="59">
        <f>INDEX('Payment Total'!$A$7:$H$331,MATCH('Payment by Source'!$A309,'Payment Total'!$A$7:$A$331,0),6)-I309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1319122</v>
      </c>
      <c r="V309" s="136">
        <f t="shared" si="13"/>
        <v>131912</v>
      </c>
      <c r="W309" s="136">
        <f t="shared" si="14"/>
        <v>1319120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16751</v>
      </c>
      <c r="D310" s="21">
        <f>IF(Notes!$B$2="June",ROUND('Budget by Source'!D310/10,0)+Q310,ROUND('Budget by Source'!D310/10,0))</f>
        <v>70350</v>
      </c>
      <c r="E310" s="21">
        <f>IF(Notes!$B$2="June",ROUND('Budget by Source'!E310/10,0)+R310,ROUND('Budget by Source'!E310/10,0))</f>
        <v>5823</v>
      </c>
      <c r="F310" s="21">
        <f>IF(Notes!$B$2="June",ROUND('Budget by Source'!F310/10,0)+S310,ROUND('Budget by Source'!F310/10,0))</f>
        <v>5653</v>
      </c>
      <c r="G310" s="21">
        <f>IF(Notes!$B$2="June",ROUND('Budget by Source'!G310/10,0)+T310,ROUND('Budget by Source'!G310/10,0))</f>
        <v>29935</v>
      </c>
      <c r="H310" s="21">
        <f t="shared" si="12"/>
        <v>374294</v>
      </c>
      <c r="I310" s="21">
        <f>INDEX(Data[],MATCH($A310,Data[Dist],0),MATCH(I$5,Data[#Headers],0))</f>
        <v>502806</v>
      </c>
      <c r="K310" s="59">
        <f>INDEX('Payment Total'!$A$7:$H$331,MATCH('Payment by Source'!$A310,'Payment Total'!$A$7:$A$331,0),6)-I310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12078</v>
      </c>
      <c r="D311" s="21">
        <f>IF(Notes!$B$2="June",ROUND('Budget by Source'!D311/10,0)+Q311,ROUND('Budget by Source'!D311/10,0))</f>
        <v>41496</v>
      </c>
      <c r="E311" s="21">
        <f>IF(Notes!$B$2="June",ROUND('Budget by Source'!E311/10,0)+R311,ROUND('Budget by Source'!E311/10,0))</f>
        <v>5050</v>
      </c>
      <c r="F311" s="21">
        <f>IF(Notes!$B$2="June",ROUND('Budget by Source'!F311/10,0)+S311,ROUND('Budget by Source'!F311/10,0))</f>
        <v>4046</v>
      </c>
      <c r="G311" s="21">
        <f>IF(Notes!$B$2="June",ROUND('Budget by Source'!G311/10,0)+T311,ROUND('Budget by Source'!G311/10,0))</f>
        <v>14921</v>
      </c>
      <c r="H311" s="21">
        <f t="shared" si="12"/>
        <v>199053</v>
      </c>
      <c r="I311" s="21">
        <f>INDEX(Data[],MATCH($A311,Data[Dist],0),MATCH(I$5,Data[#Headers],0))</f>
        <v>276644</v>
      </c>
      <c r="K311" s="59">
        <f>INDEX('Payment Total'!$A$7:$H$331,MATCH('Payment by Source'!$A311,'Payment Total'!$A$7:$A$331,0),6)-I311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12078</v>
      </c>
      <c r="D312" s="21">
        <f>IF(Notes!$B$2="June",ROUND('Budget by Source'!D312/10,0)+Q312,ROUND('Budget by Source'!D312/10,0))</f>
        <v>38892</v>
      </c>
      <c r="E312" s="21">
        <f>IF(Notes!$B$2="June",ROUND('Budget by Source'!E312/10,0)+R312,ROUND('Budget by Source'!E312/10,0))</f>
        <v>1846</v>
      </c>
      <c r="F312" s="21">
        <f>IF(Notes!$B$2="June",ROUND('Budget by Source'!F312/10,0)+S312,ROUND('Budget by Source'!F312/10,0))</f>
        <v>1961</v>
      </c>
      <c r="G312" s="21">
        <f>IF(Notes!$B$2="June",ROUND('Budget by Source'!G312/10,0)+T312,ROUND('Budget by Source'!G312/10,0))</f>
        <v>9884</v>
      </c>
      <c r="H312" s="21">
        <f t="shared" si="12"/>
        <v>122073</v>
      </c>
      <c r="I312" s="21">
        <f>INDEX(Data[],MATCH($A312,Data[Dist],0),MATCH(I$5,Data[#Headers],0))</f>
        <v>186734</v>
      </c>
      <c r="K312" s="59">
        <f>INDEX('Payment Total'!$A$7:$H$331,MATCH('Payment by Source'!$A312,'Payment Total'!$A$7:$A$331,0),6)-I312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23374</v>
      </c>
      <c r="D313" s="21">
        <f>IF(Notes!$B$2="June",ROUND('Budget by Source'!D313/10,0)+Q313,ROUND('Budget by Source'!D313/10,0))</f>
        <v>112028</v>
      </c>
      <c r="E313" s="21">
        <f>IF(Notes!$B$2="June",ROUND('Budget by Source'!E313/10,0)+R313,ROUND('Budget by Source'!E313/10,0))</f>
        <v>10411</v>
      </c>
      <c r="F313" s="21">
        <f>IF(Notes!$B$2="June",ROUND('Budget by Source'!F313/10,0)+S313,ROUND('Budget by Source'!F313/10,0))</f>
        <v>10446</v>
      </c>
      <c r="G313" s="21">
        <f>IF(Notes!$B$2="June",ROUND('Budget by Source'!G313/10,0)+T313,ROUND('Budget by Source'!G313/10,0))</f>
        <v>52862</v>
      </c>
      <c r="H313" s="21">
        <f t="shared" si="12"/>
        <v>682965</v>
      </c>
      <c r="I313" s="21">
        <f>INDEX(Data[],MATCH($A313,Data[Dist],0),MATCH(I$5,Data[#Headers],0))</f>
        <v>892086</v>
      </c>
      <c r="K313" s="59">
        <f>INDEX('Payment Total'!$A$7:$H$331,MATCH('Payment by Source'!$A313,'Payment Total'!$A$7:$A$331,0),6)-I313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622778</v>
      </c>
      <c r="E314" s="21">
        <f>IF(Notes!$B$2="June",ROUND('Budget by Source'!E314/10,0)+R314,ROUND('Budget by Source'!E314/10,0))</f>
        <v>64946</v>
      </c>
      <c r="F314" s="21">
        <f>IF(Notes!$B$2="June",ROUND('Budget by Source'!F314/10,0)+S314,ROUND('Budget by Source'!F314/10,0))</f>
        <v>65353</v>
      </c>
      <c r="G314" s="21">
        <f>IF(Notes!$B$2="June",ROUND('Budget by Source'!G314/10,0)+T314,ROUND('Budget by Source'!G314/10,0))</f>
        <v>336457</v>
      </c>
      <c r="H314" s="21">
        <f t="shared" si="12"/>
        <v>3998952</v>
      </c>
      <c r="I314" s="21">
        <f>INDEX(Data[],MATCH($A314,Data[Dist],0),MATCH(I$5,Data[#Headers],0))</f>
        <v>5226061</v>
      </c>
      <c r="K314" s="59">
        <f>INDEX('Payment Total'!$A$7:$H$331,MATCH('Payment by Source'!$A314,'Payment Total'!$A$7:$A$331,0),6)-I314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113003</v>
      </c>
      <c r="D315" s="21">
        <f>IF(Notes!$B$2="June",ROUND('Budget by Source'!D315/10,0)+Q315,ROUND('Budget by Source'!D315/10,0))</f>
        <v>261215</v>
      </c>
      <c r="E315" s="21">
        <f>IF(Notes!$B$2="June",ROUND('Budget by Source'!E315/10,0)+R315,ROUND('Budget by Source'!E315/10,0))</f>
        <v>27585</v>
      </c>
      <c r="F315" s="21">
        <f>IF(Notes!$B$2="June",ROUND('Budget by Source'!F315/10,0)+S315,ROUND('Budget by Source'!F315/10,0))</f>
        <v>26560</v>
      </c>
      <c r="G315" s="21">
        <f>IF(Notes!$B$2="June",ROUND('Budget by Source'!G315/10,0)+T315,ROUND('Budget by Source'!G315/10,0))</f>
        <v>135144</v>
      </c>
      <c r="H315" s="21">
        <f t="shared" si="12"/>
        <v>1589505</v>
      </c>
      <c r="I315" s="21">
        <f>INDEX(Data[],MATCH($A315,Data[Dist],0),MATCH(I$5,Data[#Headers],0))</f>
        <v>2153012</v>
      </c>
      <c r="K315" s="59">
        <f>INDEX('Payment Total'!$A$7:$H$331,MATCH('Payment by Source'!$A315,'Payment Total'!$A$7:$A$331,0),6)-I315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7405</v>
      </c>
      <c r="D316" s="21">
        <f>IF(Notes!$B$2="June",ROUND('Budget by Source'!D316/10,0)+Q316,ROUND('Budget by Source'!D316/10,0))</f>
        <v>37512</v>
      </c>
      <c r="E316" s="21">
        <f>IF(Notes!$B$2="June",ROUND('Budget by Source'!E316/10,0)+R316,ROUND('Budget by Source'!E316/10,0))</f>
        <v>2319</v>
      </c>
      <c r="F316" s="21">
        <f>IF(Notes!$B$2="June",ROUND('Budget by Source'!F316/10,0)+S316,ROUND('Budget by Source'!F316/10,0))</f>
        <v>2650</v>
      </c>
      <c r="G316" s="21">
        <f>IF(Notes!$B$2="June",ROUND('Budget by Source'!G316/10,0)+T316,ROUND('Budget by Source'!G316/10,0))</f>
        <v>13250</v>
      </c>
      <c r="H316" s="21">
        <f t="shared" si="12"/>
        <v>141236</v>
      </c>
      <c r="I316" s="21">
        <f>INDEX(Data[],MATCH($A316,Data[Dist],0),MATCH(I$5,Data[#Headers],0))</f>
        <v>204372</v>
      </c>
      <c r="K316" s="59">
        <f>INDEX('Payment Total'!$A$7:$H$331,MATCH('Payment by Source'!$A316,'Payment Total'!$A$7:$A$331,0),6)-I316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21037</v>
      </c>
      <c r="D317" s="21">
        <f>IF(Notes!$B$2="June",ROUND('Budget by Source'!D317/10,0)+Q317,ROUND('Budget by Source'!D317/10,0))</f>
        <v>110179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8972</v>
      </c>
      <c r="G317" s="21">
        <f>IF(Notes!$B$2="June",ROUND('Budget by Source'!G317/10,0)+T317,ROUND('Budget by Source'!G317/10,0))</f>
        <v>47345</v>
      </c>
      <c r="H317" s="21">
        <f t="shared" si="12"/>
        <v>872600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Total'!$A$7:$A$331,0),6)-I317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22601</v>
      </c>
      <c r="D318" s="21">
        <f>IF(Notes!$B$2="June",ROUND('Budget by Source'!D318/10,0)+Q318,ROUND('Budget by Source'!D318/10,0))</f>
        <v>83287</v>
      </c>
      <c r="E318" s="21">
        <f>IF(Notes!$B$2="June",ROUND('Budget by Source'!E318/10,0)+R318,ROUND('Budget by Source'!E318/10,0))</f>
        <v>7685</v>
      </c>
      <c r="F318" s="21">
        <f>IF(Notes!$B$2="June",ROUND('Budget by Source'!F318/10,0)+S318,ROUND('Budget by Source'!F318/10,0))</f>
        <v>7459</v>
      </c>
      <c r="G318" s="21">
        <f>IF(Notes!$B$2="June",ROUND('Budget by Source'!G318/10,0)+T318,ROUND('Budget by Source'!G318/10,0))</f>
        <v>39302</v>
      </c>
      <c r="H318" s="21">
        <f t="shared" si="12"/>
        <v>422780</v>
      </c>
      <c r="I318" s="21">
        <f>INDEX(Data[],MATCH($A318,Data[Dist],0),MATCH(I$5,Data[#Headers],0))</f>
        <v>583114</v>
      </c>
      <c r="K318" s="59">
        <f>INDEX('Payment Total'!$A$7:$H$331,MATCH('Payment by Source'!$A318,'Payment Total'!$A$7:$A$331,0),6)-I318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15583</v>
      </c>
      <c r="D319" s="21">
        <f>IF(Notes!$B$2="June",ROUND('Budget by Source'!D319/10,0)+Q319,ROUND('Budget by Source'!D319/10,0))</f>
        <v>67607</v>
      </c>
      <c r="E319" s="21">
        <f>IF(Notes!$B$2="June",ROUND('Budget by Source'!E319/10,0)+R319,ROUND('Budget by Source'!E319/10,0))</f>
        <v>6224</v>
      </c>
      <c r="F319" s="21">
        <f>IF(Notes!$B$2="June",ROUND('Budget by Source'!F319/10,0)+S319,ROUND('Budget by Source'!F319/10,0))</f>
        <v>5127</v>
      </c>
      <c r="G319" s="21">
        <f>IF(Notes!$B$2="June",ROUND('Budget by Source'!G319/10,0)+T319,ROUND('Budget by Source'!G319/10,0))</f>
        <v>28995</v>
      </c>
      <c r="H319" s="21">
        <f t="shared" si="12"/>
        <v>390924</v>
      </c>
      <c r="I319" s="21">
        <f>INDEX(Data[],MATCH($A319,Data[Dist],0),MATCH(I$5,Data[#Headers],0))</f>
        <v>514460</v>
      </c>
      <c r="K319" s="59">
        <f>INDEX('Payment Total'!$A$7:$H$331,MATCH('Payment by Source'!$A319,'Payment Total'!$A$7:$A$331,0),6)-I319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17146</v>
      </c>
      <c r="D320" s="21">
        <f>IF(Notes!$B$2="June",ROUND('Budget by Source'!D320/10,0)+Q320,ROUND('Budget by Source'!D320/10,0))</f>
        <v>58485</v>
      </c>
      <c r="E320" s="21">
        <f>IF(Notes!$B$2="June",ROUND('Budget by Source'!E320/10,0)+R320,ROUND('Budget by Source'!E320/10,0))</f>
        <v>4651</v>
      </c>
      <c r="F320" s="21">
        <f>IF(Notes!$B$2="June",ROUND('Budget by Source'!F320/10,0)+S320,ROUND('Budget by Source'!F320/10,0))</f>
        <v>4336</v>
      </c>
      <c r="G320" s="21">
        <f>IF(Notes!$B$2="June",ROUND('Budget by Source'!G320/10,0)+T320,ROUND('Budget by Source'!G320/10,0))</f>
        <v>22179</v>
      </c>
      <c r="H320" s="21">
        <f t="shared" si="12"/>
        <v>291408</v>
      </c>
      <c r="I320" s="21">
        <f>INDEX(Data[],MATCH($A320,Data[Dist],0),MATCH(I$5,Data[#Headers],0))</f>
        <v>398205</v>
      </c>
      <c r="K320" s="59">
        <f>INDEX('Payment Total'!$A$7:$H$331,MATCH('Payment by Source'!$A320,'Payment Total'!$A$7:$A$331,0),6)-I320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2939581</v>
      </c>
      <c r="V320" s="136">
        <f t="shared" si="13"/>
        <v>293958</v>
      </c>
      <c r="W320" s="136">
        <f t="shared" si="14"/>
        <v>2939580</v>
      </c>
    </row>
    <row r="321" spans="1:25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17167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6817</v>
      </c>
      <c r="F321" s="21">
        <f>IF(Notes!$B$2="June",ROUND('Budget by Source'!F321/10,0)+S321,ROUND('Budget by Source'!F321/10,0))</f>
        <v>6569</v>
      </c>
      <c r="G321" s="21">
        <f>IF(Notes!$B$2="June",ROUND('Budget by Source'!G321/10,0)+T321,ROUND('Budget by Source'!G321/10,0))</f>
        <v>30763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Total'!$A$7:$A$331,0),6)-I321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5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49364</v>
      </c>
      <c r="E322" s="21">
        <f>IF(Notes!$B$2="June",ROUND('Budget by Source'!E322/10,0)+R322,ROUND('Budget by Source'!E322/10,0))</f>
        <v>4359</v>
      </c>
      <c r="F322" s="21">
        <f>IF(Notes!$B$2="June",ROUND('Budget by Source'!F322/10,0)+S322,ROUND('Budget by Source'!F322/10,0))</f>
        <v>4376</v>
      </c>
      <c r="G322" s="21">
        <f>IF(Notes!$B$2="June",ROUND('Budget by Source'!G322/10,0)+T322,ROUND('Budget by Source'!G322/10,0))</f>
        <v>20315</v>
      </c>
      <c r="H322" s="21">
        <f t="shared" si="12"/>
        <v>212617</v>
      </c>
      <c r="I322" s="21">
        <f>INDEX(Data[],MATCH($A322,Data[Dist],0),MATCH(I$5,Data[#Headers],0))</f>
        <v>301941</v>
      </c>
      <c r="K322" s="59">
        <f>INDEX('Payment Total'!$A$7:$H$331,MATCH('Payment by Source'!$A322,'Payment Total'!$A$7:$A$331,0),6)-I322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5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3118</v>
      </c>
      <c r="D323" s="21">
        <f>IF(Notes!$B$2="June",ROUND('Budget by Source'!D323/10,0)+Q323,ROUND('Budget by Source'!D323/10,0))</f>
        <v>27634</v>
      </c>
      <c r="E323" s="21">
        <f>IF(Notes!$B$2="June",ROUND('Budget by Source'!E323/10,0)+R323,ROUND('Budget by Source'!E323/10,0))</f>
        <v>1926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81980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Total'!$A$7:$A$331,0),6)-I323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5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18701</v>
      </c>
      <c r="D324" s="21">
        <f>IF(Notes!$B$2="June",ROUND('Budget by Source'!D324/10,0)+Q324,ROUND('Budget by Source'!D324/10,0))</f>
        <v>95494</v>
      </c>
      <c r="E324" s="21">
        <f>IF(Notes!$B$2="June",ROUND('Budget by Source'!E324/10,0)+R324,ROUND('Budget by Source'!E324/10,0))</f>
        <v>7920</v>
      </c>
      <c r="F324" s="21">
        <f>IF(Notes!$B$2="June",ROUND('Budget by Source'!F324/10,0)+S324,ROUND('Budget by Source'!F324/10,0))</f>
        <v>8807</v>
      </c>
      <c r="G324" s="21">
        <f>IF(Notes!$B$2="June",ROUND('Budget by Source'!G324/10,0)+T324,ROUND('Budget by Source'!G324/10,0))</f>
        <v>45068</v>
      </c>
      <c r="H324" s="21">
        <f t="shared" si="12"/>
        <v>644581</v>
      </c>
      <c r="I324" s="21">
        <f>INDEX(Data[],MATCH($A324,Data[Dist],0),MATCH(I$5,Data[#Headers],0))</f>
        <v>820571</v>
      </c>
      <c r="K324" s="59">
        <f>INDEX('Payment Total'!$A$7:$H$331,MATCH('Payment by Source'!$A324,'Payment Total'!$A$7:$A$331,0),6)-I324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5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15583</v>
      </c>
      <c r="D325" s="21">
        <f>IF(Notes!$B$2="June",ROUND('Budget by Source'!D325/10,0)+Q325,ROUND('Budget by Source'!D325/10,0))</f>
        <v>75593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32161</v>
      </c>
      <c r="H325" s="21">
        <f t="shared" si="12"/>
        <v>532347</v>
      </c>
      <c r="I325" s="21">
        <f>INDEX(Data[],MATCH($A325,Data[Dist],0),MATCH(I$5,Data[#Headers],0))</f>
        <v>668918</v>
      </c>
      <c r="K325" s="59">
        <f>INDEX('Payment Total'!$A$7:$H$331,MATCH('Payment by Source'!$A325,'Payment Total'!$A$7:$A$331,0),6)-I325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5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7405</v>
      </c>
      <c r="D326" s="21">
        <f>IF(Notes!$B$2="June",ROUND('Budget by Source'!D326/10,0)+Q326,ROUND('Budget by Source'!D326/10,0))</f>
        <v>38243</v>
      </c>
      <c r="E326" s="21">
        <f>IF(Notes!$B$2="June",ROUND('Budget by Source'!E326/10,0)+R326,ROUND('Budget by Source'!E326/10,0))</f>
        <v>2728</v>
      </c>
      <c r="F326" s="21">
        <f>IF(Notes!$B$2="June",ROUND('Budget by Source'!F326/10,0)+S326,ROUND('Budget by Source'!F326/10,0))</f>
        <v>2417</v>
      </c>
      <c r="G326" s="21">
        <f>IF(Notes!$B$2="June",ROUND('Budget by Source'!G326/10,0)+T326,ROUND('Budget by Source'!G326/10,0))</f>
        <v>11961</v>
      </c>
      <c r="H326" s="21">
        <f t="shared" si="12"/>
        <v>190292</v>
      </c>
      <c r="I326" s="21">
        <f>INDEX(Data[],MATCH($A326,Data[Dist],0),MATCH(I$5,Data[#Headers],0))</f>
        <v>253046</v>
      </c>
      <c r="K326" s="59">
        <f>INDEX('Payment Total'!$A$7:$H$331,MATCH('Payment by Source'!$A326,'Payment Total'!$A$7:$A$331,0),6)-I326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1912628</v>
      </c>
      <c r="V326" s="136">
        <f t="shared" si="13"/>
        <v>191263</v>
      </c>
      <c r="W326" s="136">
        <f t="shared" si="14"/>
        <v>1912630</v>
      </c>
    </row>
    <row r="327" spans="1:25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28449</v>
      </c>
      <c r="D327" s="21">
        <f>IF(Notes!$B$2="June",ROUND('Budget by Source'!D327/10,0)+Q327,ROUND('Budget by Source'!D327/10,0))</f>
        <v>122064</v>
      </c>
      <c r="E327" s="21">
        <f>IF(Notes!$B$2="June",ROUND('Budget by Source'!E327/10,0)+R327,ROUND('Budget by Source'!E327/10,0))</f>
        <v>14073</v>
      </c>
      <c r="F327" s="21">
        <f>IF(Notes!$B$2="June",ROUND('Budget by Source'!F327/10,0)+S327,ROUND('Budget by Source'!F327/10,0))</f>
        <v>11883</v>
      </c>
      <c r="G327" s="21">
        <f>IF(Notes!$B$2="June",ROUND('Budget by Source'!G327/10,0)+T327,ROUND('Budget by Source'!G327/10,0))</f>
        <v>63147</v>
      </c>
      <c r="H327" s="21">
        <f t="shared" ref="H327:H330" si="15">I327-SUM(C327:G327)</f>
        <v>988865</v>
      </c>
      <c r="I327" s="21">
        <f>INDEX(Data[],MATCH($A327,Data[Dist],0),MATCH(I$5,Data[#Headers],0))</f>
        <v>1228481</v>
      </c>
      <c r="K327" s="59">
        <f>INDEX('Payment Total'!$A$7:$H$331,MATCH('Payment by Source'!$A327,'Payment Total'!$A$7:$A$331,0),6)-I327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5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11296</v>
      </c>
      <c r="D328" s="21">
        <f>IF(Notes!$B$2="June",ROUND('Budget by Source'!D328/10,0)+Q328,ROUND('Budget by Source'!D328/10,0))</f>
        <v>51217</v>
      </c>
      <c r="E328" s="21">
        <f>IF(Notes!$B$2="June",ROUND('Budget by Source'!E328/10,0)+R328,ROUND('Budget by Source'!E328/10,0))</f>
        <v>4311</v>
      </c>
      <c r="F328" s="21">
        <f>IF(Notes!$B$2="June",ROUND('Budget by Source'!F328/10,0)+S328,ROUND('Budget by Source'!F328/10,0))</f>
        <v>4122</v>
      </c>
      <c r="G328" s="21">
        <f>IF(Notes!$B$2="June",ROUND('Budget by Source'!G328/10,0)+T328,ROUND('Budget by Source'!G328/10,0))</f>
        <v>19227</v>
      </c>
      <c r="H328" s="21">
        <f t="shared" si="15"/>
        <v>292467</v>
      </c>
      <c r="I328" s="21">
        <f>INDEX(Data[],MATCH($A328,Data[Dist],0),MATCH(I$5,Data[#Headers],0))</f>
        <v>382640</v>
      </c>
      <c r="K328" s="59">
        <f>INDEX('Payment Total'!$A$7:$H$331,MATCH('Payment by Source'!$A328,'Payment Total'!$A$7:$A$331,0),6)-I328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5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48644</v>
      </c>
      <c r="E329" s="21">
        <f>IF(Notes!$B$2="June",ROUND('Budget by Source'!E329/10,0)+R329,ROUND('Budget by Source'!E329/10,0))</f>
        <v>4015</v>
      </c>
      <c r="F329" s="21">
        <f>IF(Notes!$B$2="June",ROUND('Budget by Source'!F329/10,0)+S329,ROUND('Budget by Source'!F329/10,0))</f>
        <v>3829</v>
      </c>
      <c r="G329" s="21">
        <f>IF(Notes!$B$2="June",ROUND('Budget by Source'!G329/10,0)+T329,ROUND('Budget by Source'!G329/10,0))</f>
        <v>19570</v>
      </c>
      <c r="H329" s="21">
        <f t="shared" si="15"/>
        <v>298378</v>
      </c>
      <c r="I329" s="21">
        <f>INDEX(Data[],MATCH($A329,Data[Dist],0),MATCH(I$5,Data[#Headers],0))</f>
        <v>385346</v>
      </c>
      <c r="K329" s="59">
        <f>INDEX('Payment Total'!$A$7:$H$331,MATCH('Payment by Source'!$A329,'Payment Total'!$A$7:$A$331,0),6)-I329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5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22987</v>
      </c>
      <c r="D330" s="21">
        <f>IF(Notes!$B$2="June",ROUND('Budget by Source'!D330/10,0)+Q330,ROUND('Budget by Source'!D330/10,0))</f>
        <v>86736</v>
      </c>
      <c r="E330" s="21">
        <f>IF(Notes!$B$2="June",ROUND('Budget by Source'!E330/10,0)+R330,ROUND('Budget by Source'!E330/10,0))</f>
        <v>8116</v>
      </c>
      <c r="F330" s="21">
        <f>IF(Notes!$B$2="June",ROUND('Budget by Source'!F330/10,0)+S330,ROUND('Budget by Source'!F330/10,0))</f>
        <v>7649</v>
      </c>
      <c r="G330" s="21">
        <f>IF(Notes!$B$2="June",ROUND('Budget by Source'!G330/10,0)+T330,ROUND('Budget by Source'!G330/10,0))</f>
        <v>40931</v>
      </c>
      <c r="H330" s="21">
        <f t="shared" si="15"/>
        <v>617037</v>
      </c>
      <c r="I330" s="21">
        <f>INDEX(Data[],MATCH($A330,Data[Dist],0),MATCH(I$5,Data[#Headers],0))</f>
        <v>783456</v>
      </c>
      <c r="K330" s="59">
        <f>INDEX('Payment Total'!$A$7:$H$331,MATCH('Payment by Source'!$A330,'Payment Total'!$A$7:$A$331,0),6)-I330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5" ht="13.5" thickBot="1" x14ac:dyDescent="0.25">
      <c r="A331" s="109" t="s">
        <v>779</v>
      </c>
      <c r="B331" s="20" t="s">
        <v>778</v>
      </c>
      <c r="C331" s="23">
        <f t="shared" ref="C331:I331" si="18">SUM(C6:C330)</f>
        <v>9103212</v>
      </c>
      <c r="D331" s="23">
        <f t="shared" si="18"/>
        <v>40114260</v>
      </c>
      <c r="E331" s="23">
        <f t="shared" si="18"/>
        <v>4128723</v>
      </c>
      <c r="F331" s="23">
        <f t="shared" si="18"/>
        <v>3796627</v>
      </c>
      <c r="G331" s="23">
        <f t="shared" si="18"/>
        <v>18922843</v>
      </c>
      <c r="H331" s="23">
        <f t="shared" si="18"/>
        <v>285756152</v>
      </c>
      <c r="I331" s="23">
        <f t="shared" si="18"/>
        <v>361821817</v>
      </c>
      <c r="Y331" s="21"/>
    </row>
    <row r="332" spans="1:25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698483</v>
      </c>
      <c r="J41" s="3">
        <v>32204697</v>
      </c>
      <c r="K41" s="3">
        <v>32119175</v>
      </c>
      <c r="L41" s="3">
        <v>31420692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25710789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3031595</v>
      </c>
      <c r="AB41" s="4">
        <v>3031595</v>
      </c>
      <c r="AC41" s="4">
        <v>3031595</v>
      </c>
      <c r="AD41" s="4">
        <v>3031595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22325907</v>
      </c>
      <c r="AL41" s="4">
        <v>25357502</v>
      </c>
      <c r="AM41" s="4">
        <v>28389097</v>
      </c>
      <c r="AN41" s="4">
        <v>31420692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83902</v>
      </c>
      <c r="J86" s="3">
        <v>17383540</v>
      </c>
      <c r="K86" s="3">
        <v>17339423</v>
      </c>
      <c r="L86" s="3">
        <v>17255521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14151364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1710026</v>
      </c>
      <c r="AB86" s="4">
        <v>1710026</v>
      </c>
      <c r="AC86" s="4">
        <v>1710026</v>
      </c>
      <c r="AD86" s="4">
        <v>1710025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12125444</v>
      </c>
      <c r="AL86" s="4">
        <v>13835470</v>
      </c>
      <c r="AM86" s="4">
        <v>15545496</v>
      </c>
      <c r="AN86" s="4">
        <v>17255521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3">
        <v>73104</v>
      </c>
      <c r="J99" s="3">
        <v>4227326</v>
      </c>
      <c r="K99" s="3">
        <v>4214840</v>
      </c>
      <c r="L99" s="3">
        <v>4141736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3042133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402376</v>
      </c>
      <c r="AB99" s="4">
        <v>402376</v>
      </c>
      <c r="AC99" s="4">
        <v>402376</v>
      </c>
      <c r="AD99" s="4">
        <v>402374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2934610</v>
      </c>
      <c r="AL99" s="4">
        <v>3336986</v>
      </c>
      <c r="AM99" s="4">
        <v>3739362</v>
      </c>
      <c r="AN99" s="4">
        <v>4141736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3">
        <v>15068</v>
      </c>
      <c r="J119" s="3">
        <v>1116369</v>
      </c>
      <c r="K119" s="3">
        <v>1112778</v>
      </c>
      <c r="L119" s="3">
        <v>1097710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747535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107272</v>
      </c>
      <c r="AB119" s="4">
        <v>107272</v>
      </c>
      <c r="AC119" s="4">
        <v>107272</v>
      </c>
      <c r="AD119" s="4">
        <v>107270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775896</v>
      </c>
      <c r="AL119" s="4">
        <v>883168</v>
      </c>
      <c r="AM119" s="4">
        <v>990440</v>
      </c>
      <c r="AN119" s="4">
        <v>1097710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3">
        <v>15987</v>
      </c>
      <c r="J125" s="3">
        <v>1736753</v>
      </c>
      <c r="K125" s="3">
        <v>1731205</v>
      </c>
      <c r="L125" s="3">
        <v>1715218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944302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168754</v>
      </c>
      <c r="AB125" s="4">
        <v>168754</v>
      </c>
      <c r="AC125" s="4">
        <v>168754</v>
      </c>
      <c r="AD125" s="4">
        <v>168754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1208956</v>
      </c>
      <c r="AL125" s="4">
        <v>1377710</v>
      </c>
      <c r="AM125" s="4">
        <v>1546464</v>
      </c>
      <c r="AN125" s="4">
        <v>1715218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221961</v>
      </c>
      <c r="J159" s="3">
        <v>2728649</v>
      </c>
      <c r="K159" s="3">
        <v>2721770</v>
      </c>
      <c r="L159" s="3">
        <v>2499809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1891557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216228</v>
      </c>
      <c r="AB159" s="4">
        <v>216228</v>
      </c>
      <c r="AC159" s="4">
        <v>216228</v>
      </c>
      <c r="AD159" s="4">
        <v>216229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1851124</v>
      </c>
      <c r="AL159" s="4">
        <v>2067352</v>
      </c>
      <c r="AM159" s="4">
        <v>2283580</v>
      </c>
      <c r="AN159" s="4">
        <v>2499809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79858</v>
      </c>
      <c r="J162" s="3">
        <v>3529395</v>
      </c>
      <c r="K162" s="3">
        <v>3517873</v>
      </c>
      <c r="L162" s="3">
        <v>3438015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2455018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331054</v>
      </c>
      <c r="AB162" s="4">
        <v>331054</v>
      </c>
      <c r="AC162" s="4">
        <v>331054</v>
      </c>
      <c r="AD162" s="4">
        <v>331055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2444852</v>
      </c>
      <c r="AL162" s="4">
        <v>2775906</v>
      </c>
      <c r="AM162" s="4">
        <v>3106960</v>
      </c>
      <c r="AN162" s="4">
        <v>3438015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7516</v>
      </c>
      <c r="J170" s="3">
        <v>2109263</v>
      </c>
      <c r="K170" s="3">
        <v>2102325</v>
      </c>
      <c r="L170" s="3">
        <v>2094809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1257052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207891</v>
      </c>
      <c r="AB170" s="4">
        <v>207891</v>
      </c>
      <c r="AC170" s="4">
        <v>207891</v>
      </c>
      <c r="AD170" s="4">
        <v>207892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1471135</v>
      </c>
      <c r="AL170" s="4">
        <v>1679026</v>
      </c>
      <c r="AM170" s="4">
        <v>1886917</v>
      </c>
      <c r="AN170" s="4">
        <v>2094809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41932</v>
      </c>
      <c r="J194" s="3">
        <v>1919544</v>
      </c>
      <c r="K194" s="3">
        <v>1914559</v>
      </c>
      <c r="L194" s="3">
        <v>1872627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1352303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180641</v>
      </c>
      <c r="AB194" s="4">
        <v>180641</v>
      </c>
      <c r="AC194" s="4">
        <v>180641</v>
      </c>
      <c r="AD194" s="4">
        <v>180640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1330705</v>
      </c>
      <c r="AL194" s="4">
        <v>1511346</v>
      </c>
      <c r="AM194" s="4">
        <v>1691987</v>
      </c>
      <c r="AN194" s="4">
        <v>1872627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78857</v>
      </c>
      <c r="J198" s="3">
        <v>13294427</v>
      </c>
      <c r="K198" s="3">
        <v>13255383</v>
      </c>
      <c r="L198" s="3">
        <v>13176526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10606357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1303221</v>
      </c>
      <c r="AB198" s="4">
        <v>1303221</v>
      </c>
      <c r="AC198" s="4">
        <v>1303221</v>
      </c>
      <c r="AD198" s="4">
        <v>1303221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9266863</v>
      </c>
      <c r="AL198" s="4">
        <v>10570084</v>
      </c>
      <c r="AM198" s="4">
        <v>11873305</v>
      </c>
      <c r="AN198" s="4">
        <v>13176526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3">
        <v>60364</v>
      </c>
      <c r="J217" s="3">
        <v>3499616</v>
      </c>
      <c r="K217" s="3">
        <v>3488069</v>
      </c>
      <c r="L217" s="3">
        <v>3427705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2565029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332946</v>
      </c>
      <c r="AB217" s="4">
        <v>332946</v>
      </c>
      <c r="AC217" s="4">
        <v>332946</v>
      </c>
      <c r="AD217" s="4">
        <v>332945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2428868</v>
      </c>
      <c r="AL217" s="4">
        <v>2761814</v>
      </c>
      <c r="AM217" s="4">
        <v>3094760</v>
      </c>
      <c r="AN217" s="4">
        <v>3427705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111849</v>
      </c>
      <c r="J237" s="3">
        <v>2618802</v>
      </c>
      <c r="K237" s="3">
        <v>2604160</v>
      </c>
      <c r="L237" s="3">
        <v>2492311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1341508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231478</v>
      </c>
      <c r="AB237" s="4">
        <v>231478</v>
      </c>
      <c r="AC237" s="4">
        <v>231478</v>
      </c>
      <c r="AD237" s="4">
        <v>231477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1797878</v>
      </c>
      <c r="AL237" s="4">
        <v>2029356</v>
      </c>
      <c r="AM237" s="4">
        <v>2260834</v>
      </c>
      <c r="AN237" s="4">
        <v>2492311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518137</v>
      </c>
      <c r="J268" s="3">
        <v>12109741</v>
      </c>
      <c r="K268" s="3">
        <v>12078194</v>
      </c>
      <c r="L268" s="3">
        <v>11560057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9467125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1076182</v>
      </c>
      <c r="AB268" s="4">
        <v>1076182</v>
      </c>
      <c r="AC268" s="4">
        <v>1076182</v>
      </c>
      <c r="AD268" s="4">
        <v>1076183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8331510</v>
      </c>
      <c r="AL268" s="4">
        <v>9407692</v>
      </c>
      <c r="AM268" s="4">
        <v>10483874</v>
      </c>
      <c r="AN268" s="4">
        <v>11560057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31911</v>
      </c>
      <c r="J281" s="3">
        <v>3639082</v>
      </c>
      <c r="K281" s="3">
        <v>3626168</v>
      </c>
      <c r="L281" s="3">
        <v>3594257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2759637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353778</v>
      </c>
      <c r="AB281" s="4">
        <v>353778</v>
      </c>
      <c r="AC281" s="4">
        <v>353778</v>
      </c>
      <c r="AD281" s="4">
        <v>353779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2532922</v>
      </c>
      <c r="AL281" s="4">
        <v>2886700</v>
      </c>
      <c r="AM281" s="4">
        <v>3240478</v>
      </c>
      <c r="AN281" s="4">
        <v>3594257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3">
        <v>170225</v>
      </c>
      <c r="J296" s="3">
        <v>5363451</v>
      </c>
      <c r="K296" s="3">
        <v>5344430</v>
      </c>
      <c r="L296" s="3">
        <v>5174205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3715464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490619</v>
      </c>
      <c r="AB296" s="4">
        <v>490619</v>
      </c>
      <c r="AC296" s="4">
        <v>490619</v>
      </c>
      <c r="AD296" s="4">
        <v>490618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3702349</v>
      </c>
      <c r="AL296" s="4">
        <v>4192968</v>
      </c>
      <c r="AM296" s="4">
        <v>4683587</v>
      </c>
      <c r="AN296" s="4">
        <v>5174205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22451</v>
      </c>
      <c r="J305" s="3">
        <v>2151647</v>
      </c>
      <c r="K305" s="3">
        <v>2143986</v>
      </c>
      <c r="L305" s="3">
        <v>2121535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1319122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208275</v>
      </c>
      <c r="AB305" s="4">
        <v>208275</v>
      </c>
      <c r="AC305" s="4">
        <v>208275</v>
      </c>
      <c r="AD305" s="4">
        <v>208274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1496711</v>
      </c>
      <c r="AL305" s="4">
        <v>1704986</v>
      </c>
      <c r="AM305" s="4">
        <v>1913261</v>
      </c>
      <c r="AN305" s="4">
        <v>2121535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11210</v>
      </c>
      <c r="J316" s="3">
        <v>4031808</v>
      </c>
      <c r="K316" s="3">
        <v>4018770</v>
      </c>
      <c r="L316" s="3">
        <v>4007560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2939581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398205</v>
      </c>
      <c r="AB316" s="4">
        <v>398205</v>
      </c>
      <c r="AC316" s="4">
        <v>398205</v>
      </c>
      <c r="AD316" s="4">
        <v>398205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2812945</v>
      </c>
      <c r="AL316" s="4">
        <v>3211150</v>
      </c>
      <c r="AM316" s="4">
        <v>3609355</v>
      </c>
      <c r="AN316" s="4">
        <v>4007560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3">
        <v>3257</v>
      </c>
      <c r="J322" s="3">
        <v>2550503</v>
      </c>
      <c r="K322" s="3">
        <v>2543371</v>
      </c>
      <c r="L322" s="3">
        <v>2540114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1912628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253048</v>
      </c>
      <c r="AB322" s="4">
        <v>253048</v>
      </c>
      <c r="AC322" s="4">
        <v>253048</v>
      </c>
      <c r="AD322" s="4">
        <v>253046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1780972</v>
      </c>
      <c r="AL322" s="4">
        <v>2034020</v>
      </c>
      <c r="AM322" s="4">
        <v>2287068</v>
      </c>
      <c r="AN322" s="4">
        <v>2540114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2246072</v>
      </c>
      <c r="J327" s="3">
        <f t="shared" si="0"/>
        <v>3641994374</v>
      </c>
      <c r="K327" s="3">
        <f t="shared" si="0"/>
        <v>3631098638</v>
      </c>
      <c r="L327" s="3">
        <f t="shared" si="0"/>
        <v>3628852566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2868189499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361821971</v>
      </c>
      <c r="AB327" s="3">
        <f t="shared" si="0"/>
        <v>361821971</v>
      </c>
      <c r="AC327" s="3">
        <f t="shared" si="0"/>
        <v>361821971</v>
      </c>
      <c r="AD327" s="3">
        <f t="shared" si="0"/>
        <v>361821817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2543386807</v>
      </c>
      <c r="AL327" s="3">
        <f t="shared" si="0"/>
        <v>2905208778</v>
      </c>
      <c r="AM327" s="3">
        <f t="shared" si="0"/>
        <v>3267030749</v>
      </c>
      <c r="AN327" s="3">
        <f t="shared" si="0"/>
        <v>3628852566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C31" sqref="C31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711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Total'!F332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Total'!F332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0</v>
      </c>
      <c r="C29" s="147">
        <v>2246072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298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877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-2246072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1982614</v>
      </c>
      <c r="D12" s="81">
        <f>SUM(C8:C12)</f>
        <v>-13438531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3630835180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361821971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285755664</v>
      </c>
      <c r="P23" s="81">
        <f t="shared" si="1"/>
        <v>361821971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361821971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285755664</v>
      </c>
      <c r="P24" s="81">
        <f t="shared" si="1"/>
        <v>361821971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361821971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285755664</v>
      </c>
      <c r="P25" s="81">
        <f t="shared" si="1"/>
        <v>361821971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361821817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9103212</v>
      </c>
      <c r="K26" s="81">
        <f>INDEX('Payment by Source'!$A$6:$I$331,MATCH(PaymentSummary!$B$3,'Payment by Source'!$A$6:$A$331,0),MATCH(S$14,'Payment by Source'!$A$4:$I$4,0))</f>
        <v>40114260</v>
      </c>
      <c r="L26" s="81">
        <f>INDEX('Payment by Source'!$A$6:$I$331,MATCH(PaymentSummary!$B$3,'Payment by Source'!$A$6:$A$331,0),MATCH(T$14,'Payment by Source'!$A$4:$I$4,0))</f>
        <v>4128723</v>
      </c>
      <c r="M26" s="81">
        <f>INDEX('Payment by Source'!$A$6:$I$331,MATCH(PaymentSummary!$B$3,'Payment by Source'!$A$6:$A$331,0),MATCH(U$14,'Payment by Source'!$A$4:$I$4,0))</f>
        <v>3796627</v>
      </c>
      <c r="N26" s="81">
        <f>INDEX('Payment by Source'!$A$6:$I$331,MATCH(PaymentSummary!$B$3,'Payment by Source'!$A$6:$A$331,0),MATCH(V$14,'Payment by Source'!$A$4:$I$4,0))</f>
        <v>18922843</v>
      </c>
      <c r="O26" s="81">
        <f>INDEX('Payment by Source'!$A$6:$I$331,MATCH(PaymentSummary!$B$3,'Payment by Source'!$A$6:$A$331,0),MATCH(W$14,'Payment by Source'!$A$4:$I$4,0))</f>
        <v>285756152</v>
      </c>
      <c r="P26" s="81">
        <f t="shared" si="1"/>
        <v>361821817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1982614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2868190138</v>
      </c>
      <c r="P27" s="85">
        <f>SUM(P17:P26)</f>
        <v>3628852566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3630835180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02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2025 Special Education Deficit Payment
Based on FY 2024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2025</v>
      </c>
      <c r="B3" s="180" t="s">
        <v>20</v>
      </c>
      <c r="C3" s="181" t="s">
        <v>20</v>
      </c>
      <c r="D3" s="180" t="s">
        <v>375</v>
      </c>
      <c r="E3" s="182">
        <v>184</v>
      </c>
    </row>
    <row r="4" spans="1:8" x14ac:dyDescent="0.25">
      <c r="A4" s="179">
        <v>2025</v>
      </c>
      <c r="B4" s="180" t="s">
        <v>21</v>
      </c>
      <c r="C4" s="181" t="s">
        <v>21</v>
      </c>
      <c r="D4" s="180" t="s">
        <v>376</v>
      </c>
      <c r="E4" s="182">
        <v>4335</v>
      </c>
    </row>
    <row r="5" spans="1:8" x14ac:dyDescent="0.25">
      <c r="A5" s="179">
        <v>2025</v>
      </c>
      <c r="B5" s="180" t="s">
        <v>19</v>
      </c>
      <c r="C5" s="181" t="s">
        <v>19</v>
      </c>
      <c r="D5" s="180" t="s">
        <v>0</v>
      </c>
      <c r="E5" s="182">
        <v>4211</v>
      </c>
    </row>
    <row r="6" spans="1:8" x14ac:dyDescent="0.25">
      <c r="A6" s="179">
        <v>2025</v>
      </c>
      <c r="B6" s="180" t="s">
        <v>40</v>
      </c>
      <c r="C6" s="181" t="s">
        <v>40</v>
      </c>
      <c r="D6" s="180" t="s">
        <v>18</v>
      </c>
      <c r="E6" s="182">
        <v>3900</v>
      </c>
    </row>
    <row r="7" spans="1:8" x14ac:dyDescent="0.25">
      <c r="A7" s="179">
        <v>2025</v>
      </c>
      <c r="B7" s="180" t="s">
        <v>22</v>
      </c>
      <c r="C7" s="181" t="s">
        <v>22</v>
      </c>
      <c r="D7" s="180" t="s">
        <v>377</v>
      </c>
      <c r="E7" s="182">
        <v>3120</v>
      </c>
    </row>
    <row r="8" spans="1:8" x14ac:dyDescent="0.25">
      <c r="A8" s="179">
        <v>2025</v>
      </c>
      <c r="B8" s="180" t="s">
        <v>23</v>
      </c>
      <c r="C8" s="181" t="s">
        <v>23</v>
      </c>
      <c r="D8" s="180" t="s">
        <v>378</v>
      </c>
      <c r="E8" s="182">
        <v>240</v>
      </c>
    </row>
    <row r="9" spans="1:8" x14ac:dyDescent="0.25">
      <c r="A9" s="179">
        <v>2025</v>
      </c>
      <c r="B9" s="180" t="s">
        <v>24</v>
      </c>
      <c r="C9" s="181" t="s">
        <v>24</v>
      </c>
      <c r="D9" s="180" t="s">
        <v>379</v>
      </c>
      <c r="E9" s="182">
        <v>2092</v>
      </c>
    </row>
    <row r="10" spans="1:8" x14ac:dyDescent="0.25">
      <c r="A10" s="179">
        <v>2025</v>
      </c>
      <c r="B10" s="180" t="s">
        <v>25</v>
      </c>
      <c r="C10" s="181" t="s">
        <v>25</v>
      </c>
      <c r="D10" s="180" t="s">
        <v>380</v>
      </c>
      <c r="E10" s="182">
        <v>1746</v>
      </c>
    </row>
    <row r="11" spans="1:8" x14ac:dyDescent="0.25">
      <c r="A11" s="179">
        <v>2025</v>
      </c>
      <c r="B11" s="180" t="s">
        <v>26</v>
      </c>
      <c r="C11" s="181" t="s">
        <v>26</v>
      </c>
      <c r="D11" s="180" t="s">
        <v>381</v>
      </c>
      <c r="E11" s="182">
        <v>2395</v>
      </c>
    </row>
    <row r="12" spans="1:8" x14ac:dyDescent="0.25">
      <c r="A12" s="179">
        <v>2025</v>
      </c>
      <c r="B12" s="180" t="s">
        <v>27</v>
      </c>
      <c r="C12" s="181" t="s">
        <v>27</v>
      </c>
      <c r="D12" s="180" t="s">
        <v>382</v>
      </c>
      <c r="E12" s="182">
        <v>15657</v>
      </c>
    </row>
    <row r="13" spans="1:8" x14ac:dyDescent="0.25">
      <c r="A13" s="179">
        <v>2025</v>
      </c>
      <c r="B13" s="180" t="s">
        <v>28</v>
      </c>
      <c r="C13" s="181" t="s">
        <v>28</v>
      </c>
      <c r="D13" s="180" t="s">
        <v>383</v>
      </c>
      <c r="E13" s="182">
        <v>3180</v>
      </c>
    </row>
    <row r="14" spans="1:8" x14ac:dyDescent="0.25">
      <c r="A14" s="179">
        <v>2025</v>
      </c>
      <c r="B14" s="180" t="s">
        <v>30</v>
      </c>
      <c r="C14" s="181" t="s">
        <v>30</v>
      </c>
      <c r="D14" s="180" t="s">
        <v>789</v>
      </c>
      <c r="E14" s="182">
        <v>4364</v>
      </c>
    </row>
    <row r="15" spans="1:8" x14ac:dyDescent="0.25">
      <c r="A15" s="179">
        <v>2025</v>
      </c>
      <c r="B15" s="180" t="s">
        <v>31</v>
      </c>
      <c r="C15" s="181" t="s">
        <v>31</v>
      </c>
      <c r="D15" s="180" t="s">
        <v>385</v>
      </c>
      <c r="E15" s="182">
        <v>25432</v>
      </c>
    </row>
    <row r="16" spans="1:8" x14ac:dyDescent="0.25">
      <c r="A16" s="179">
        <v>2025</v>
      </c>
      <c r="B16" s="180" t="s">
        <v>32</v>
      </c>
      <c r="C16" s="181" t="s">
        <v>32</v>
      </c>
      <c r="D16" s="180" t="s">
        <v>386</v>
      </c>
      <c r="E16" s="182">
        <v>2245</v>
      </c>
    </row>
    <row r="17" spans="1:5" x14ac:dyDescent="0.25">
      <c r="A17" s="179">
        <v>2025</v>
      </c>
      <c r="B17" s="180" t="s">
        <v>33</v>
      </c>
      <c r="C17" s="181" t="s">
        <v>33</v>
      </c>
      <c r="D17" s="180" t="s">
        <v>387</v>
      </c>
      <c r="E17" s="182">
        <v>1811</v>
      </c>
    </row>
    <row r="18" spans="1:5" x14ac:dyDescent="0.25">
      <c r="A18" s="179">
        <v>2025</v>
      </c>
      <c r="B18" s="180" t="s">
        <v>34</v>
      </c>
      <c r="C18" s="181" t="s">
        <v>34</v>
      </c>
      <c r="D18" s="180" t="s">
        <v>388</v>
      </c>
      <c r="E18" s="182">
        <v>65696</v>
      </c>
    </row>
    <row r="19" spans="1:5" x14ac:dyDescent="0.25">
      <c r="A19" s="179">
        <v>2025</v>
      </c>
      <c r="B19" s="180" t="s">
        <v>35</v>
      </c>
      <c r="C19" s="181" t="s">
        <v>35</v>
      </c>
      <c r="D19" s="180" t="s">
        <v>389</v>
      </c>
      <c r="E19" s="182">
        <v>422</v>
      </c>
    </row>
    <row r="20" spans="1:5" x14ac:dyDescent="0.25">
      <c r="A20" s="179">
        <v>2025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2025</v>
      </c>
      <c r="B21" s="180" t="s">
        <v>38</v>
      </c>
      <c r="C21" s="181" t="s">
        <v>38</v>
      </c>
      <c r="D21" s="180" t="s">
        <v>392</v>
      </c>
      <c r="E21" s="182">
        <v>4492</v>
      </c>
    </row>
    <row r="22" spans="1:5" x14ac:dyDescent="0.25">
      <c r="A22" s="179">
        <v>2025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2025</v>
      </c>
      <c r="B23" s="180" t="s">
        <v>41</v>
      </c>
      <c r="C23" s="181" t="s">
        <v>41</v>
      </c>
      <c r="D23" s="180" t="s">
        <v>394</v>
      </c>
      <c r="E23" s="182">
        <v>8697</v>
      </c>
    </row>
    <row r="24" spans="1:5" x14ac:dyDescent="0.25">
      <c r="A24" s="179">
        <v>2025</v>
      </c>
      <c r="B24" s="180" t="s">
        <v>42</v>
      </c>
      <c r="C24" s="181" t="s">
        <v>42</v>
      </c>
      <c r="D24" s="180" t="s">
        <v>395</v>
      </c>
      <c r="E24" s="182">
        <v>230</v>
      </c>
    </row>
    <row r="25" spans="1:5" x14ac:dyDescent="0.25">
      <c r="A25" s="179">
        <v>2025</v>
      </c>
      <c r="B25" s="180" t="s">
        <v>43</v>
      </c>
      <c r="C25" s="181" t="s">
        <v>43</v>
      </c>
      <c r="D25" s="180" t="s">
        <v>1</v>
      </c>
      <c r="E25" s="182">
        <v>3497</v>
      </c>
    </row>
    <row r="26" spans="1:5" x14ac:dyDescent="0.25">
      <c r="A26" s="179">
        <v>2025</v>
      </c>
      <c r="B26" s="180" t="s">
        <v>44</v>
      </c>
      <c r="C26" s="181" t="s">
        <v>44</v>
      </c>
      <c r="D26" s="180" t="s">
        <v>396</v>
      </c>
      <c r="E26" s="182">
        <v>1347</v>
      </c>
    </row>
    <row r="27" spans="1:5" x14ac:dyDescent="0.25">
      <c r="A27" s="179">
        <v>2025</v>
      </c>
      <c r="B27" s="180" t="s">
        <v>45</v>
      </c>
      <c r="C27" s="181" t="s">
        <v>45</v>
      </c>
      <c r="D27" s="180" t="s">
        <v>397</v>
      </c>
      <c r="E27" s="182">
        <v>1806</v>
      </c>
    </row>
    <row r="28" spans="1:5" x14ac:dyDescent="0.25">
      <c r="A28" s="179">
        <v>2025</v>
      </c>
      <c r="B28" s="180" t="s">
        <v>46</v>
      </c>
      <c r="C28" s="181" t="s">
        <v>46</v>
      </c>
      <c r="D28" s="180" t="s">
        <v>398</v>
      </c>
      <c r="E28" s="182">
        <v>1813</v>
      </c>
    </row>
    <row r="29" spans="1:5" x14ac:dyDescent="0.25">
      <c r="A29" s="179">
        <v>2025</v>
      </c>
      <c r="B29" s="180" t="s">
        <v>47</v>
      </c>
      <c r="C29" s="181" t="s">
        <v>47</v>
      </c>
      <c r="D29" s="180" t="s">
        <v>399</v>
      </c>
      <c r="E29" s="182">
        <v>6530</v>
      </c>
    </row>
    <row r="30" spans="1:5" x14ac:dyDescent="0.25">
      <c r="A30" s="179">
        <v>2025</v>
      </c>
      <c r="B30" s="180" t="s">
        <v>48</v>
      </c>
      <c r="C30" s="181" t="s">
        <v>48</v>
      </c>
      <c r="D30" s="180" t="s">
        <v>400</v>
      </c>
      <c r="E30" s="182">
        <v>0</v>
      </c>
    </row>
    <row r="31" spans="1:5" x14ac:dyDescent="0.25">
      <c r="A31" s="179">
        <v>2025</v>
      </c>
      <c r="B31" s="180" t="s">
        <v>49</v>
      </c>
      <c r="C31" s="181" t="s">
        <v>49</v>
      </c>
      <c r="D31" s="180" t="s">
        <v>401</v>
      </c>
      <c r="E31" s="182">
        <v>3172</v>
      </c>
    </row>
    <row r="32" spans="1:5" x14ac:dyDescent="0.25">
      <c r="A32" s="179">
        <v>2025</v>
      </c>
      <c r="B32" s="180" t="s">
        <v>50</v>
      </c>
      <c r="C32" s="181" t="s">
        <v>50</v>
      </c>
      <c r="D32" s="180" t="s">
        <v>402</v>
      </c>
      <c r="E32" s="182">
        <v>0</v>
      </c>
    </row>
    <row r="33" spans="1:5" x14ac:dyDescent="0.25">
      <c r="A33" s="179">
        <v>2025</v>
      </c>
      <c r="B33" s="180" t="s">
        <v>52</v>
      </c>
      <c r="C33" s="181" t="s">
        <v>52</v>
      </c>
      <c r="D33" s="180" t="s">
        <v>404</v>
      </c>
      <c r="E33" s="182">
        <v>8659</v>
      </c>
    </row>
    <row r="34" spans="1:5" x14ac:dyDescent="0.25">
      <c r="A34" s="179">
        <v>2025</v>
      </c>
      <c r="B34" s="180" t="s">
        <v>53</v>
      </c>
      <c r="C34" s="181" t="s">
        <v>53</v>
      </c>
      <c r="D34" s="180" t="s">
        <v>405</v>
      </c>
      <c r="E34" s="182">
        <v>3330</v>
      </c>
    </row>
    <row r="35" spans="1:5" x14ac:dyDescent="0.25">
      <c r="A35" s="179">
        <v>2025</v>
      </c>
      <c r="B35" s="180" t="s">
        <v>54</v>
      </c>
      <c r="C35" s="181" t="s">
        <v>54</v>
      </c>
      <c r="D35" s="180" t="s">
        <v>406</v>
      </c>
      <c r="E35" s="182">
        <v>273</v>
      </c>
    </row>
    <row r="36" spans="1:5" x14ac:dyDescent="0.25">
      <c r="A36" s="179">
        <v>2025</v>
      </c>
      <c r="B36" s="180" t="s">
        <v>110</v>
      </c>
      <c r="C36" s="181" t="s">
        <v>110</v>
      </c>
      <c r="D36" s="180" t="s">
        <v>460</v>
      </c>
      <c r="E36" s="182">
        <v>321</v>
      </c>
    </row>
    <row r="37" spans="1:5" x14ac:dyDescent="0.25">
      <c r="A37" s="179">
        <v>2025</v>
      </c>
      <c r="B37" s="180" t="s">
        <v>56</v>
      </c>
      <c r="C37" s="181" t="s">
        <v>56</v>
      </c>
      <c r="D37" s="180" t="s">
        <v>408</v>
      </c>
      <c r="E37" s="182">
        <v>263</v>
      </c>
    </row>
    <row r="38" spans="1:5" x14ac:dyDescent="0.25">
      <c r="A38" s="179">
        <v>2025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2025</v>
      </c>
      <c r="B39" s="180" t="s">
        <v>60</v>
      </c>
      <c r="C39" s="181" t="s">
        <v>60</v>
      </c>
      <c r="D39" s="180" t="s">
        <v>3</v>
      </c>
      <c r="E39" s="182">
        <v>1061</v>
      </c>
    </row>
    <row r="40" spans="1:5" x14ac:dyDescent="0.25">
      <c r="A40" s="179">
        <v>2025</v>
      </c>
      <c r="B40" s="180" t="s">
        <v>61</v>
      </c>
      <c r="C40" s="181" t="s">
        <v>61</v>
      </c>
      <c r="D40" s="180" t="s">
        <v>411</v>
      </c>
      <c r="E40" s="182">
        <v>1761</v>
      </c>
    </row>
    <row r="41" spans="1:5" x14ac:dyDescent="0.25">
      <c r="A41" s="179">
        <v>2025</v>
      </c>
      <c r="B41" s="180" t="s">
        <v>59</v>
      </c>
      <c r="C41" s="181" t="s">
        <v>59</v>
      </c>
      <c r="D41" s="180" t="s">
        <v>2</v>
      </c>
      <c r="E41" s="182">
        <v>10141</v>
      </c>
    </row>
    <row r="42" spans="1:5" x14ac:dyDescent="0.25">
      <c r="A42" s="179">
        <v>2025</v>
      </c>
      <c r="B42" s="180" t="s">
        <v>62</v>
      </c>
      <c r="C42" s="181" t="s">
        <v>62</v>
      </c>
      <c r="D42" s="180" t="s">
        <v>412</v>
      </c>
      <c r="E42" s="182">
        <v>5414</v>
      </c>
    </row>
    <row r="43" spans="1:5" x14ac:dyDescent="0.25">
      <c r="A43" s="179">
        <v>2025</v>
      </c>
      <c r="B43" s="180" t="s">
        <v>63</v>
      </c>
      <c r="C43" s="181" t="s">
        <v>63</v>
      </c>
      <c r="D43" s="180" t="s">
        <v>413</v>
      </c>
      <c r="E43" s="182">
        <v>3998</v>
      </c>
    </row>
    <row r="44" spans="1:5" x14ac:dyDescent="0.25">
      <c r="A44" s="179">
        <v>2025</v>
      </c>
      <c r="B44" s="180" t="s">
        <v>64</v>
      </c>
      <c r="C44" s="181" t="s">
        <v>64</v>
      </c>
      <c r="D44" s="180" t="s">
        <v>414</v>
      </c>
      <c r="E44" s="182">
        <v>6324</v>
      </c>
    </row>
    <row r="45" spans="1:5" x14ac:dyDescent="0.25">
      <c r="A45" s="179">
        <v>2025</v>
      </c>
      <c r="B45" s="180" t="s">
        <v>65</v>
      </c>
      <c r="C45" s="181" t="s">
        <v>65</v>
      </c>
      <c r="D45" s="180" t="s">
        <v>415</v>
      </c>
      <c r="E45" s="182">
        <v>3704</v>
      </c>
    </row>
    <row r="46" spans="1:5" x14ac:dyDescent="0.25">
      <c r="A46" s="179">
        <v>2025</v>
      </c>
      <c r="B46" s="180" t="s">
        <v>66</v>
      </c>
      <c r="C46" s="181" t="s">
        <v>66</v>
      </c>
      <c r="D46" s="180" t="s">
        <v>416</v>
      </c>
      <c r="E46" s="182">
        <v>12536</v>
      </c>
    </row>
    <row r="47" spans="1:5" x14ac:dyDescent="0.25">
      <c r="A47" s="179">
        <v>2025</v>
      </c>
      <c r="B47" s="180" t="s">
        <v>67</v>
      </c>
      <c r="C47" s="181" t="s">
        <v>67</v>
      </c>
      <c r="D47" s="180" t="s">
        <v>417</v>
      </c>
      <c r="E47" s="182">
        <v>86439</v>
      </c>
    </row>
    <row r="48" spans="1:5" x14ac:dyDescent="0.25">
      <c r="A48" s="179">
        <v>2025</v>
      </c>
      <c r="B48" s="180" t="s">
        <v>68</v>
      </c>
      <c r="C48" s="181" t="s">
        <v>68</v>
      </c>
      <c r="D48" s="180" t="s">
        <v>418</v>
      </c>
      <c r="E48" s="182">
        <v>5935</v>
      </c>
    </row>
    <row r="49" spans="1:5" x14ac:dyDescent="0.25">
      <c r="A49" s="179">
        <v>2025</v>
      </c>
      <c r="B49" s="180" t="s">
        <v>69</v>
      </c>
      <c r="C49" s="181" t="s">
        <v>69</v>
      </c>
      <c r="D49" s="180" t="s">
        <v>419</v>
      </c>
      <c r="E49" s="182">
        <v>2993</v>
      </c>
    </row>
    <row r="50" spans="1:5" x14ac:dyDescent="0.25">
      <c r="A50" s="179">
        <v>2025</v>
      </c>
      <c r="B50" s="180" t="s">
        <v>73</v>
      </c>
      <c r="C50" s="181" t="s">
        <v>73</v>
      </c>
      <c r="D50" s="180" t="s">
        <v>423</v>
      </c>
      <c r="E50" s="182">
        <v>1820</v>
      </c>
    </row>
    <row r="51" spans="1:5" x14ac:dyDescent="0.25">
      <c r="A51" s="179">
        <v>2025</v>
      </c>
      <c r="B51" s="180" t="s">
        <v>71</v>
      </c>
      <c r="C51" s="181" t="s">
        <v>71</v>
      </c>
      <c r="D51" s="180" t="s">
        <v>421</v>
      </c>
      <c r="E51" s="182">
        <v>1584</v>
      </c>
    </row>
    <row r="52" spans="1:5" x14ac:dyDescent="0.25">
      <c r="A52" s="179">
        <v>2025</v>
      </c>
      <c r="B52" s="180" t="s">
        <v>72</v>
      </c>
      <c r="C52" s="181" t="s">
        <v>72</v>
      </c>
      <c r="D52" s="180" t="s">
        <v>422</v>
      </c>
      <c r="E52" s="182">
        <v>9532</v>
      </c>
    </row>
    <row r="53" spans="1:5" x14ac:dyDescent="0.25">
      <c r="A53" s="179">
        <v>2025</v>
      </c>
      <c r="B53" s="180" t="s">
        <v>74</v>
      </c>
      <c r="C53" s="181" t="s">
        <v>74</v>
      </c>
      <c r="D53" s="180" t="s">
        <v>424</v>
      </c>
      <c r="E53" s="182">
        <v>2498</v>
      </c>
    </row>
    <row r="54" spans="1:5" x14ac:dyDescent="0.25">
      <c r="A54" s="179">
        <v>2025</v>
      </c>
      <c r="B54" s="180" t="s">
        <v>70</v>
      </c>
      <c r="C54" s="181" t="s">
        <v>70</v>
      </c>
      <c r="D54" s="180" t="s">
        <v>420</v>
      </c>
      <c r="E54" s="182">
        <v>1994</v>
      </c>
    </row>
    <row r="55" spans="1:5" x14ac:dyDescent="0.25">
      <c r="A55" s="179">
        <v>2025</v>
      </c>
      <c r="B55" s="180" t="s">
        <v>75</v>
      </c>
      <c r="C55" s="181" t="s">
        <v>75</v>
      </c>
      <c r="D55" s="180" t="s">
        <v>425</v>
      </c>
      <c r="E55" s="182">
        <v>478</v>
      </c>
    </row>
    <row r="56" spans="1:5" x14ac:dyDescent="0.25">
      <c r="A56" s="179">
        <v>2025</v>
      </c>
      <c r="B56" s="180" t="s">
        <v>226</v>
      </c>
      <c r="C56" s="181" t="s">
        <v>226</v>
      </c>
      <c r="D56" s="180" t="s">
        <v>573</v>
      </c>
      <c r="E56" s="182">
        <v>5282</v>
      </c>
    </row>
    <row r="57" spans="1:5" x14ac:dyDescent="0.25">
      <c r="A57" s="179">
        <v>2025</v>
      </c>
      <c r="B57" s="180" t="s">
        <v>76</v>
      </c>
      <c r="C57" s="181" t="s">
        <v>76</v>
      </c>
      <c r="D57" s="180" t="s">
        <v>426</v>
      </c>
      <c r="E57" s="182">
        <v>4824</v>
      </c>
    </row>
    <row r="58" spans="1:5" x14ac:dyDescent="0.25">
      <c r="A58" s="179">
        <v>2025</v>
      </c>
      <c r="B58" s="180" t="s">
        <v>77</v>
      </c>
      <c r="C58" s="181" t="s">
        <v>77</v>
      </c>
      <c r="D58" s="180" t="s">
        <v>427</v>
      </c>
      <c r="E58" s="182">
        <v>6014</v>
      </c>
    </row>
    <row r="59" spans="1:5" x14ac:dyDescent="0.25">
      <c r="A59" s="179">
        <v>2025</v>
      </c>
      <c r="B59" s="180" t="s">
        <v>78</v>
      </c>
      <c r="C59" s="181" t="s">
        <v>78</v>
      </c>
      <c r="D59" s="180" t="s">
        <v>428</v>
      </c>
      <c r="E59" s="182">
        <v>2362</v>
      </c>
    </row>
    <row r="60" spans="1:5" x14ac:dyDescent="0.25">
      <c r="A60" s="179">
        <v>2025</v>
      </c>
      <c r="B60" s="180" t="s">
        <v>79</v>
      </c>
      <c r="C60" s="181" t="s">
        <v>79</v>
      </c>
      <c r="D60" s="180" t="s">
        <v>429</v>
      </c>
      <c r="E60" s="182">
        <v>458</v>
      </c>
    </row>
    <row r="61" spans="1:5" x14ac:dyDescent="0.25">
      <c r="A61" s="179">
        <v>2025</v>
      </c>
      <c r="B61" s="180" t="s">
        <v>80</v>
      </c>
      <c r="C61" s="181" t="s">
        <v>80</v>
      </c>
      <c r="D61" s="180" t="s">
        <v>430</v>
      </c>
      <c r="E61" s="182">
        <v>1675</v>
      </c>
    </row>
    <row r="62" spans="1:5" x14ac:dyDescent="0.25">
      <c r="A62" s="179">
        <v>2025</v>
      </c>
      <c r="B62" s="180" t="s">
        <v>81</v>
      </c>
      <c r="C62" s="181" t="s">
        <v>81</v>
      </c>
      <c r="D62" s="180" t="s">
        <v>431</v>
      </c>
      <c r="E62" s="182">
        <v>3210</v>
      </c>
    </row>
    <row r="63" spans="1:5" x14ac:dyDescent="0.25">
      <c r="A63" s="179">
        <v>2025</v>
      </c>
      <c r="B63" s="180" t="s">
        <v>82</v>
      </c>
      <c r="C63" s="181" t="s">
        <v>82</v>
      </c>
      <c r="D63" s="180" t="s">
        <v>432</v>
      </c>
      <c r="E63" s="182">
        <v>4737</v>
      </c>
    </row>
    <row r="64" spans="1:5" x14ac:dyDescent="0.25">
      <c r="A64" s="179">
        <v>2025</v>
      </c>
      <c r="B64" s="180" t="s">
        <v>83</v>
      </c>
      <c r="C64" s="181" t="s">
        <v>83</v>
      </c>
      <c r="D64" s="180" t="s">
        <v>433</v>
      </c>
      <c r="E64" s="182">
        <v>862</v>
      </c>
    </row>
    <row r="65" spans="1:5" x14ac:dyDescent="0.25">
      <c r="A65" s="179">
        <v>2025</v>
      </c>
      <c r="B65" s="180" t="s">
        <v>84</v>
      </c>
      <c r="C65" s="181" t="s">
        <v>84</v>
      </c>
      <c r="D65" s="180" t="s">
        <v>434</v>
      </c>
      <c r="E65" s="182">
        <v>919</v>
      </c>
    </row>
    <row r="66" spans="1:5" x14ac:dyDescent="0.25">
      <c r="A66" s="179">
        <v>2025</v>
      </c>
      <c r="B66" s="180" t="s">
        <v>147</v>
      </c>
      <c r="C66" s="181" t="s">
        <v>147</v>
      </c>
      <c r="D66" s="180" t="s">
        <v>496</v>
      </c>
      <c r="E66" s="182">
        <v>1688</v>
      </c>
    </row>
    <row r="67" spans="1:5" x14ac:dyDescent="0.25">
      <c r="A67" s="179">
        <v>2025</v>
      </c>
      <c r="B67" s="180" t="s">
        <v>85</v>
      </c>
      <c r="C67" s="181" t="s">
        <v>85</v>
      </c>
      <c r="D67" s="180" t="s">
        <v>435</v>
      </c>
      <c r="E67" s="182">
        <v>16700</v>
      </c>
    </row>
    <row r="68" spans="1:5" x14ac:dyDescent="0.25">
      <c r="A68" s="179">
        <v>2025</v>
      </c>
      <c r="B68" s="180" t="s">
        <v>86</v>
      </c>
      <c r="C68" s="181" t="s">
        <v>86</v>
      </c>
      <c r="D68" s="180" t="s">
        <v>436</v>
      </c>
      <c r="E68" s="182">
        <v>3209</v>
      </c>
    </row>
    <row r="69" spans="1:5" x14ac:dyDescent="0.25">
      <c r="A69" s="179">
        <v>2025</v>
      </c>
      <c r="B69" s="180" t="s">
        <v>87</v>
      </c>
      <c r="C69" s="181" t="s">
        <v>87</v>
      </c>
      <c r="D69" s="180" t="s">
        <v>437</v>
      </c>
      <c r="E69" s="182">
        <v>1681</v>
      </c>
    </row>
    <row r="70" spans="1:5" x14ac:dyDescent="0.25">
      <c r="A70" s="179">
        <v>2025</v>
      </c>
      <c r="B70" s="180" t="s">
        <v>88</v>
      </c>
      <c r="C70" s="181" t="s">
        <v>88</v>
      </c>
      <c r="D70" s="180" t="s">
        <v>438</v>
      </c>
      <c r="E70" s="182">
        <v>807</v>
      </c>
    </row>
    <row r="71" spans="1:5" x14ac:dyDescent="0.25">
      <c r="A71" s="179">
        <v>2025</v>
      </c>
      <c r="B71" s="180" t="s">
        <v>89</v>
      </c>
      <c r="C71" s="181" t="s">
        <v>89</v>
      </c>
      <c r="D71" s="180" t="s">
        <v>439</v>
      </c>
      <c r="E71" s="182">
        <v>30270</v>
      </c>
    </row>
    <row r="72" spans="1:5" x14ac:dyDescent="0.25">
      <c r="A72" s="179">
        <v>2025</v>
      </c>
      <c r="B72" s="180" t="s">
        <v>90</v>
      </c>
      <c r="C72" s="181" t="s">
        <v>90</v>
      </c>
      <c r="D72" s="180" t="s">
        <v>440</v>
      </c>
      <c r="E72" s="182">
        <v>1326</v>
      </c>
    </row>
    <row r="73" spans="1:5" x14ac:dyDescent="0.25">
      <c r="A73" s="179">
        <v>2025</v>
      </c>
      <c r="B73" s="180" t="s">
        <v>91</v>
      </c>
      <c r="C73" s="181" t="s">
        <v>91</v>
      </c>
      <c r="D73" s="180" t="s">
        <v>441</v>
      </c>
      <c r="E73" s="182">
        <v>1781</v>
      </c>
    </row>
    <row r="74" spans="1:5" x14ac:dyDescent="0.25">
      <c r="A74" s="179">
        <v>2025</v>
      </c>
      <c r="B74" s="180" t="s">
        <v>92</v>
      </c>
      <c r="C74" s="181" t="s">
        <v>92</v>
      </c>
      <c r="D74" s="180" t="s">
        <v>442</v>
      </c>
      <c r="E74" s="182">
        <v>1809</v>
      </c>
    </row>
    <row r="75" spans="1:5" x14ac:dyDescent="0.25">
      <c r="A75" s="179">
        <v>2025</v>
      </c>
      <c r="B75" s="180" t="s">
        <v>93</v>
      </c>
      <c r="C75" s="181" t="s">
        <v>93</v>
      </c>
      <c r="D75" s="180" t="s">
        <v>443</v>
      </c>
      <c r="E75" s="182">
        <v>158</v>
      </c>
    </row>
    <row r="76" spans="1:5" x14ac:dyDescent="0.25">
      <c r="A76" s="179">
        <v>2025</v>
      </c>
      <c r="B76" s="180" t="s">
        <v>94</v>
      </c>
      <c r="C76" s="181" t="s">
        <v>94</v>
      </c>
      <c r="D76" s="180" t="s">
        <v>444</v>
      </c>
      <c r="E76" s="182">
        <v>1221</v>
      </c>
    </row>
    <row r="77" spans="1:5" x14ac:dyDescent="0.25">
      <c r="A77" s="179">
        <v>2025</v>
      </c>
      <c r="B77" s="180" t="s">
        <v>95</v>
      </c>
      <c r="C77" s="181" t="s">
        <v>95</v>
      </c>
      <c r="D77" s="180" t="s">
        <v>445</v>
      </c>
      <c r="E77" s="182">
        <v>40039</v>
      </c>
    </row>
    <row r="78" spans="1:5" x14ac:dyDescent="0.25">
      <c r="A78" s="179">
        <v>2025</v>
      </c>
      <c r="B78" s="180" t="s">
        <v>96</v>
      </c>
      <c r="C78" s="181" t="s">
        <v>96</v>
      </c>
      <c r="D78" s="180" t="s">
        <v>446</v>
      </c>
      <c r="E78" s="182">
        <v>3471</v>
      </c>
    </row>
    <row r="79" spans="1:5" x14ac:dyDescent="0.25">
      <c r="A79" s="179">
        <v>2025</v>
      </c>
      <c r="B79" s="180" t="s">
        <v>97</v>
      </c>
      <c r="C79" s="181" t="s">
        <v>97</v>
      </c>
      <c r="D79" s="180" t="s">
        <v>447</v>
      </c>
      <c r="E79" s="182">
        <v>23859</v>
      </c>
    </row>
    <row r="80" spans="1:5" x14ac:dyDescent="0.25">
      <c r="A80" s="179">
        <v>2025</v>
      </c>
      <c r="B80" s="180" t="s">
        <v>98</v>
      </c>
      <c r="C80" s="181" t="s">
        <v>98</v>
      </c>
      <c r="D80" s="180" t="s">
        <v>448</v>
      </c>
      <c r="E80" s="182">
        <v>405</v>
      </c>
    </row>
    <row r="81" spans="1:5" x14ac:dyDescent="0.25">
      <c r="A81" s="179">
        <v>2025</v>
      </c>
      <c r="B81" s="180" t="s">
        <v>99</v>
      </c>
      <c r="C81" s="181" t="s">
        <v>99</v>
      </c>
      <c r="D81" s="180" t="s">
        <v>449</v>
      </c>
      <c r="E81" s="182">
        <v>69352</v>
      </c>
    </row>
    <row r="82" spans="1:5" x14ac:dyDescent="0.25">
      <c r="A82" s="179">
        <v>2025</v>
      </c>
      <c r="B82" s="180" t="s">
        <v>100</v>
      </c>
      <c r="C82" s="181" t="s">
        <v>100</v>
      </c>
      <c r="D82" s="180" t="s">
        <v>450</v>
      </c>
      <c r="E82" s="182">
        <v>5378</v>
      </c>
    </row>
    <row r="83" spans="1:5" x14ac:dyDescent="0.25">
      <c r="A83" s="179">
        <v>2025</v>
      </c>
      <c r="B83" s="180" t="s">
        <v>101</v>
      </c>
      <c r="C83" s="181" t="s">
        <v>101</v>
      </c>
      <c r="D83" s="180" t="s">
        <v>451</v>
      </c>
      <c r="E83" s="182">
        <v>10139</v>
      </c>
    </row>
    <row r="84" spans="1:5" x14ac:dyDescent="0.25">
      <c r="A84" s="179">
        <v>2025</v>
      </c>
      <c r="B84" s="180" t="s">
        <v>102</v>
      </c>
      <c r="C84" s="181" t="s">
        <v>102</v>
      </c>
      <c r="D84" s="180" t="s">
        <v>452</v>
      </c>
      <c r="E84" s="182">
        <v>349</v>
      </c>
    </row>
    <row r="85" spans="1:5" x14ac:dyDescent="0.25">
      <c r="A85" s="179">
        <v>2025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2025</v>
      </c>
      <c r="B86" s="180" t="s">
        <v>104</v>
      </c>
      <c r="C86" s="181" t="s">
        <v>104</v>
      </c>
      <c r="D86" s="180" t="s">
        <v>454</v>
      </c>
      <c r="E86" s="182">
        <v>695</v>
      </c>
    </row>
    <row r="87" spans="1:5" x14ac:dyDescent="0.25">
      <c r="A87" s="179">
        <v>2025</v>
      </c>
      <c r="B87" s="180" t="s">
        <v>105</v>
      </c>
      <c r="C87" s="181" t="s">
        <v>105</v>
      </c>
      <c r="D87" s="180" t="s">
        <v>455</v>
      </c>
      <c r="E87" s="182">
        <v>153355</v>
      </c>
    </row>
    <row r="88" spans="1:5" x14ac:dyDescent="0.25">
      <c r="A88" s="179">
        <v>2025</v>
      </c>
      <c r="B88" s="180" t="s">
        <v>106</v>
      </c>
      <c r="C88" s="181" t="s">
        <v>106</v>
      </c>
      <c r="D88" s="180" t="s">
        <v>456</v>
      </c>
      <c r="E88" s="182">
        <v>114</v>
      </c>
    </row>
    <row r="89" spans="1:5" x14ac:dyDescent="0.25">
      <c r="A89" s="179">
        <v>2025</v>
      </c>
      <c r="B89" s="180" t="s">
        <v>107</v>
      </c>
      <c r="C89" s="181" t="s">
        <v>107</v>
      </c>
      <c r="D89" s="180" t="s">
        <v>457</v>
      </c>
      <c r="E89" s="182">
        <v>4762</v>
      </c>
    </row>
    <row r="90" spans="1:5" x14ac:dyDescent="0.25">
      <c r="A90" s="179">
        <v>2025</v>
      </c>
      <c r="B90" s="180" t="s">
        <v>108</v>
      </c>
      <c r="C90" s="181" t="s">
        <v>108</v>
      </c>
      <c r="D90" s="180" t="s">
        <v>458</v>
      </c>
      <c r="E90" s="182">
        <v>39500</v>
      </c>
    </row>
    <row r="91" spans="1:5" x14ac:dyDescent="0.25">
      <c r="A91" s="179">
        <v>2025</v>
      </c>
      <c r="B91" s="180" t="s">
        <v>109</v>
      </c>
      <c r="C91" s="181" t="s">
        <v>109</v>
      </c>
      <c r="D91" s="180" t="s">
        <v>459</v>
      </c>
      <c r="E91" s="182">
        <v>1251</v>
      </c>
    </row>
    <row r="92" spans="1:5" x14ac:dyDescent="0.25">
      <c r="A92" s="179">
        <v>2025</v>
      </c>
      <c r="B92" s="180" t="s">
        <v>111</v>
      </c>
      <c r="C92" s="181" t="s">
        <v>111</v>
      </c>
      <c r="D92" s="180" t="s">
        <v>461</v>
      </c>
      <c r="E92" s="182">
        <v>4681</v>
      </c>
    </row>
    <row r="93" spans="1:5" x14ac:dyDescent="0.25">
      <c r="A93" s="179">
        <v>2025</v>
      </c>
      <c r="B93" s="180" t="s">
        <v>113</v>
      </c>
      <c r="C93" s="181" t="s">
        <v>113</v>
      </c>
      <c r="D93" s="180" t="s">
        <v>463</v>
      </c>
      <c r="E93" s="182">
        <v>6763</v>
      </c>
    </row>
    <row r="94" spans="1:5" x14ac:dyDescent="0.25">
      <c r="A94" s="179">
        <v>2025</v>
      </c>
      <c r="B94" s="180" t="s">
        <v>114</v>
      </c>
      <c r="C94" s="181" t="s">
        <v>114</v>
      </c>
      <c r="D94" s="180" t="s">
        <v>464</v>
      </c>
      <c r="E94" s="182">
        <v>2620</v>
      </c>
    </row>
    <row r="95" spans="1:5" x14ac:dyDescent="0.25">
      <c r="A95" s="179">
        <v>2025</v>
      </c>
      <c r="B95" s="180" t="s">
        <v>115</v>
      </c>
      <c r="C95" s="181" t="s">
        <v>115</v>
      </c>
      <c r="D95" s="180" t="s">
        <v>465</v>
      </c>
      <c r="E95" s="182">
        <v>920</v>
      </c>
    </row>
    <row r="96" spans="1:5" x14ac:dyDescent="0.25">
      <c r="A96" s="179">
        <v>2025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2025</v>
      </c>
      <c r="B97" s="180" t="s">
        <v>192</v>
      </c>
      <c r="C97" s="181" t="s">
        <v>192</v>
      </c>
      <c r="D97" s="180" t="s">
        <v>539</v>
      </c>
      <c r="E97" s="182">
        <v>3713</v>
      </c>
    </row>
    <row r="98" spans="1:5" x14ac:dyDescent="0.25">
      <c r="A98" s="179">
        <v>2025</v>
      </c>
      <c r="B98" s="180" t="s">
        <v>316</v>
      </c>
      <c r="C98" s="181" t="s">
        <v>316</v>
      </c>
      <c r="D98" s="180" t="s">
        <v>656</v>
      </c>
      <c r="E98" s="182">
        <v>0</v>
      </c>
    </row>
    <row r="99" spans="1:5" x14ac:dyDescent="0.25">
      <c r="A99" s="179">
        <v>2025</v>
      </c>
      <c r="B99" s="180" t="s">
        <v>117</v>
      </c>
      <c r="C99" s="181" t="s">
        <v>117</v>
      </c>
      <c r="D99" s="180" t="s">
        <v>467</v>
      </c>
      <c r="E99" s="182">
        <v>919</v>
      </c>
    </row>
    <row r="100" spans="1:5" x14ac:dyDescent="0.25">
      <c r="A100" s="179">
        <v>2025</v>
      </c>
      <c r="B100" s="180" t="s">
        <v>118</v>
      </c>
      <c r="C100" s="181" t="s">
        <v>118</v>
      </c>
      <c r="D100" s="180" t="s">
        <v>468</v>
      </c>
      <c r="E100" s="182">
        <v>2969</v>
      </c>
    </row>
    <row r="101" spans="1:5" x14ac:dyDescent="0.25">
      <c r="A101" s="179">
        <v>2025</v>
      </c>
      <c r="B101" s="180" t="s">
        <v>116</v>
      </c>
      <c r="C101" s="181" t="s">
        <v>116</v>
      </c>
      <c r="D101" s="180" t="s">
        <v>466</v>
      </c>
      <c r="E101" s="182">
        <v>0</v>
      </c>
    </row>
    <row r="102" spans="1:5" x14ac:dyDescent="0.25">
      <c r="A102" s="179">
        <v>2025</v>
      </c>
      <c r="B102" s="180" t="s">
        <v>51</v>
      </c>
      <c r="C102" s="181" t="s">
        <v>51</v>
      </c>
      <c r="D102" s="180" t="s">
        <v>403</v>
      </c>
      <c r="E102" s="182">
        <v>4539</v>
      </c>
    </row>
    <row r="103" spans="1:5" x14ac:dyDescent="0.25">
      <c r="A103" s="179">
        <v>2025</v>
      </c>
      <c r="B103" s="180" t="s">
        <v>120</v>
      </c>
      <c r="C103" s="181" t="s">
        <v>120</v>
      </c>
      <c r="D103" s="180" t="s">
        <v>470</v>
      </c>
      <c r="E103" s="182">
        <v>1845</v>
      </c>
    </row>
    <row r="104" spans="1:5" x14ac:dyDescent="0.25">
      <c r="A104" s="179">
        <v>2025</v>
      </c>
      <c r="B104" s="180" t="s">
        <v>121</v>
      </c>
      <c r="C104" s="181" t="s">
        <v>121</v>
      </c>
      <c r="D104" s="180" t="s">
        <v>471</v>
      </c>
      <c r="E104" s="182">
        <v>1237</v>
      </c>
    </row>
    <row r="105" spans="1:5" x14ac:dyDescent="0.25">
      <c r="A105" s="179">
        <v>2025</v>
      </c>
      <c r="B105" s="180" t="s">
        <v>122</v>
      </c>
      <c r="C105" s="181" t="s">
        <v>122</v>
      </c>
      <c r="D105" s="180" t="s">
        <v>472</v>
      </c>
      <c r="E105" s="182">
        <v>2436</v>
      </c>
    </row>
    <row r="106" spans="1:5" x14ac:dyDescent="0.25">
      <c r="A106" s="179">
        <v>2025</v>
      </c>
      <c r="B106" s="180" t="s">
        <v>123</v>
      </c>
      <c r="C106" s="181" t="s">
        <v>123</v>
      </c>
      <c r="D106" s="180" t="s">
        <v>473</v>
      </c>
      <c r="E106" s="182">
        <v>2982</v>
      </c>
    </row>
    <row r="107" spans="1:5" x14ac:dyDescent="0.25">
      <c r="A107" s="179">
        <v>2025</v>
      </c>
      <c r="B107" s="180" t="s">
        <v>124</v>
      </c>
      <c r="C107" s="181" t="s">
        <v>124</v>
      </c>
      <c r="D107" s="180" t="s">
        <v>474</v>
      </c>
      <c r="E107" s="182">
        <v>287</v>
      </c>
    </row>
    <row r="108" spans="1:5" x14ac:dyDescent="0.25">
      <c r="A108" s="179">
        <v>2025</v>
      </c>
      <c r="B108" s="180" t="s">
        <v>125</v>
      </c>
      <c r="C108" s="181" t="s">
        <v>125</v>
      </c>
      <c r="D108" s="180" t="s">
        <v>475</v>
      </c>
      <c r="E108" s="182">
        <v>7081</v>
      </c>
    </row>
    <row r="109" spans="1:5" x14ac:dyDescent="0.25">
      <c r="A109" s="179">
        <v>2025</v>
      </c>
      <c r="B109" s="180" t="s">
        <v>126</v>
      </c>
      <c r="C109" s="181" t="s">
        <v>126</v>
      </c>
      <c r="D109" s="180" t="s">
        <v>476</v>
      </c>
      <c r="E109" s="182">
        <v>2394</v>
      </c>
    </row>
    <row r="110" spans="1:5" x14ac:dyDescent="0.25">
      <c r="A110" s="179">
        <v>2025</v>
      </c>
      <c r="B110" s="180" t="s">
        <v>127</v>
      </c>
      <c r="C110" s="181" t="s">
        <v>127</v>
      </c>
      <c r="D110" s="180" t="s">
        <v>477</v>
      </c>
      <c r="E110" s="182">
        <v>3705</v>
      </c>
    </row>
    <row r="111" spans="1:5" x14ac:dyDescent="0.25">
      <c r="A111" s="179">
        <v>2025</v>
      </c>
      <c r="B111" s="180" t="s">
        <v>128</v>
      </c>
      <c r="C111" s="181" t="s">
        <v>128</v>
      </c>
      <c r="D111" s="180" t="s">
        <v>478</v>
      </c>
      <c r="E111" s="182">
        <v>3608</v>
      </c>
    </row>
    <row r="112" spans="1:5" x14ac:dyDescent="0.25">
      <c r="A112" s="179">
        <v>2025</v>
      </c>
      <c r="B112" s="180" t="s">
        <v>129</v>
      </c>
      <c r="C112" s="181" t="s">
        <v>129</v>
      </c>
      <c r="D112" s="180" t="s">
        <v>479</v>
      </c>
      <c r="E112" s="182">
        <v>1843</v>
      </c>
    </row>
    <row r="113" spans="1:5" x14ac:dyDescent="0.25">
      <c r="A113" s="179">
        <v>2025</v>
      </c>
      <c r="B113" s="180" t="s">
        <v>130</v>
      </c>
      <c r="C113" s="181" t="s">
        <v>130</v>
      </c>
      <c r="D113" s="180" t="s">
        <v>480</v>
      </c>
      <c r="E113" s="182">
        <v>1468</v>
      </c>
    </row>
    <row r="114" spans="1:5" x14ac:dyDescent="0.25">
      <c r="A114" s="179">
        <v>2025</v>
      </c>
      <c r="B114" s="180" t="s">
        <v>131</v>
      </c>
      <c r="C114" s="181" t="s">
        <v>131</v>
      </c>
      <c r="D114" s="180" t="s">
        <v>481</v>
      </c>
      <c r="E114" s="182">
        <v>100</v>
      </c>
    </row>
    <row r="115" spans="1:5" x14ac:dyDescent="0.25">
      <c r="A115" s="179">
        <v>2025</v>
      </c>
      <c r="B115" s="180" t="s">
        <v>132</v>
      </c>
      <c r="C115" s="181" t="s">
        <v>132</v>
      </c>
      <c r="D115" s="180" t="s">
        <v>482</v>
      </c>
      <c r="E115" s="182">
        <v>1072</v>
      </c>
    </row>
    <row r="116" spans="1:5" x14ac:dyDescent="0.25">
      <c r="A116" s="179">
        <v>2025</v>
      </c>
      <c r="B116" s="180" t="s">
        <v>133</v>
      </c>
      <c r="C116" s="181" t="s">
        <v>133</v>
      </c>
      <c r="D116" s="180" t="s">
        <v>483</v>
      </c>
      <c r="E116" s="182">
        <v>1554</v>
      </c>
    </row>
    <row r="117" spans="1:5" x14ac:dyDescent="0.25">
      <c r="A117" s="179">
        <v>2025</v>
      </c>
      <c r="B117" s="180" t="s">
        <v>134</v>
      </c>
      <c r="C117" s="181" t="s">
        <v>134</v>
      </c>
      <c r="D117" s="180" t="s">
        <v>484</v>
      </c>
      <c r="E117" s="182">
        <v>630</v>
      </c>
    </row>
    <row r="118" spans="1:5" x14ac:dyDescent="0.25">
      <c r="A118" s="179">
        <v>2025</v>
      </c>
      <c r="B118" s="180" t="s">
        <v>135</v>
      </c>
      <c r="C118" s="181" t="s">
        <v>135</v>
      </c>
      <c r="D118" s="180" t="s">
        <v>485</v>
      </c>
      <c r="E118" s="182">
        <v>7646</v>
      </c>
    </row>
    <row r="119" spans="1:5" x14ac:dyDescent="0.25">
      <c r="A119" s="179">
        <v>2025</v>
      </c>
      <c r="B119" s="180" t="s">
        <v>136</v>
      </c>
      <c r="C119" s="181" t="s">
        <v>136</v>
      </c>
      <c r="D119" s="180" t="s">
        <v>486</v>
      </c>
      <c r="E119" s="182">
        <v>0</v>
      </c>
    </row>
    <row r="120" spans="1:5" x14ac:dyDescent="0.25">
      <c r="A120" s="179">
        <v>2025</v>
      </c>
      <c r="B120" s="180" t="s">
        <v>137</v>
      </c>
      <c r="C120" s="181" t="s">
        <v>137</v>
      </c>
      <c r="D120" s="180" t="s">
        <v>487</v>
      </c>
      <c r="E120" s="182">
        <v>5297</v>
      </c>
    </row>
    <row r="121" spans="1:5" x14ac:dyDescent="0.25">
      <c r="A121" s="179">
        <v>2025</v>
      </c>
      <c r="B121" s="180" t="s">
        <v>138</v>
      </c>
      <c r="C121" s="181" t="s">
        <v>138</v>
      </c>
      <c r="D121" s="180" t="s">
        <v>488</v>
      </c>
      <c r="E121" s="182">
        <v>8875</v>
      </c>
    </row>
    <row r="122" spans="1:5" x14ac:dyDescent="0.25">
      <c r="A122" s="179">
        <v>2025</v>
      </c>
      <c r="B122" s="180" t="s">
        <v>139</v>
      </c>
      <c r="C122" s="181" t="s">
        <v>139</v>
      </c>
      <c r="D122" s="180" t="s">
        <v>489</v>
      </c>
      <c r="E122" s="182">
        <v>2861</v>
      </c>
    </row>
    <row r="123" spans="1:5" x14ac:dyDescent="0.25">
      <c r="A123" s="179">
        <v>2025</v>
      </c>
      <c r="B123" s="180" t="s">
        <v>142</v>
      </c>
      <c r="C123" s="181" t="s">
        <v>142</v>
      </c>
      <c r="D123" s="180" t="s">
        <v>4</v>
      </c>
      <c r="E123" s="182">
        <v>0</v>
      </c>
    </row>
    <row r="124" spans="1:5" x14ac:dyDescent="0.25">
      <c r="A124" s="179">
        <v>2025</v>
      </c>
      <c r="B124" s="180" t="s">
        <v>140</v>
      </c>
      <c r="C124" s="181" t="s">
        <v>140</v>
      </c>
      <c r="D124" s="180" t="s">
        <v>490</v>
      </c>
      <c r="E124" s="182">
        <v>1856</v>
      </c>
    </row>
    <row r="125" spans="1:5" x14ac:dyDescent="0.25">
      <c r="A125" s="179">
        <v>2025</v>
      </c>
      <c r="B125" s="180" t="s">
        <v>168</v>
      </c>
      <c r="C125" s="181" t="s">
        <v>168</v>
      </c>
      <c r="D125" s="180" t="s">
        <v>516</v>
      </c>
      <c r="E125" s="182">
        <v>4054</v>
      </c>
    </row>
    <row r="126" spans="1:5" x14ac:dyDescent="0.25">
      <c r="A126" s="179">
        <v>2025</v>
      </c>
      <c r="B126" s="180" t="s">
        <v>143</v>
      </c>
      <c r="C126" s="181" t="s">
        <v>143</v>
      </c>
      <c r="D126" s="180" t="s">
        <v>492</v>
      </c>
      <c r="E126" s="182">
        <v>4798</v>
      </c>
    </row>
    <row r="127" spans="1:5" x14ac:dyDescent="0.25">
      <c r="A127" s="179">
        <v>2025</v>
      </c>
      <c r="B127" s="180" t="s">
        <v>144</v>
      </c>
      <c r="C127" s="181" t="s">
        <v>144</v>
      </c>
      <c r="D127" s="180" t="s">
        <v>493</v>
      </c>
      <c r="E127" s="182">
        <v>3917</v>
      </c>
    </row>
    <row r="128" spans="1:5" x14ac:dyDescent="0.25">
      <c r="A128" s="179">
        <v>2025</v>
      </c>
      <c r="B128" s="180" t="s">
        <v>145</v>
      </c>
      <c r="C128" s="181" t="s">
        <v>145</v>
      </c>
      <c r="D128" s="180" t="s">
        <v>494</v>
      </c>
      <c r="E128" s="182">
        <v>3873</v>
      </c>
    </row>
    <row r="129" spans="1:5" x14ac:dyDescent="0.25">
      <c r="A129" s="179">
        <v>2025</v>
      </c>
      <c r="B129" s="180" t="s">
        <v>146</v>
      </c>
      <c r="C129" s="181" t="s">
        <v>146</v>
      </c>
      <c r="D129" s="180" t="s">
        <v>495</v>
      </c>
      <c r="E129" s="182">
        <v>2779</v>
      </c>
    </row>
    <row r="130" spans="1:5" x14ac:dyDescent="0.25">
      <c r="A130" s="179">
        <v>2025</v>
      </c>
      <c r="B130" s="180" t="s">
        <v>149</v>
      </c>
      <c r="C130" s="181" t="s">
        <v>149</v>
      </c>
      <c r="D130" s="180" t="s">
        <v>497</v>
      </c>
      <c r="E130" s="182">
        <v>3199</v>
      </c>
    </row>
    <row r="131" spans="1:5" x14ac:dyDescent="0.25">
      <c r="A131" s="179">
        <v>2025</v>
      </c>
      <c r="B131" s="180" t="s">
        <v>150</v>
      </c>
      <c r="C131" s="181" t="s">
        <v>150</v>
      </c>
      <c r="D131" s="180" t="s">
        <v>498</v>
      </c>
      <c r="E131" s="182">
        <v>53</v>
      </c>
    </row>
    <row r="132" spans="1:5" x14ac:dyDescent="0.25">
      <c r="A132" s="179">
        <v>2025</v>
      </c>
      <c r="B132" s="180" t="s">
        <v>151</v>
      </c>
      <c r="C132" s="181" t="s">
        <v>151</v>
      </c>
      <c r="D132" s="180" t="s">
        <v>499</v>
      </c>
      <c r="E132" s="182">
        <v>1947</v>
      </c>
    </row>
    <row r="133" spans="1:5" x14ac:dyDescent="0.25">
      <c r="A133" s="179">
        <v>2025</v>
      </c>
      <c r="B133" s="180" t="s">
        <v>152</v>
      </c>
      <c r="C133" s="181" t="s">
        <v>152</v>
      </c>
      <c r="D133" s="180" t="s">
        <v>500</v>
      </c>
      <c r="E133" s="182">
        <v>606</v>
      </c>
    </row>
    <row r="134" spans="1:5" x14ac:dyDescent="0.25">
      <c r="A134" s="179">
        <v>2025</v>
      </c>
      <c r="B134" s="180" t="s">
        <v>153</v>
      </c>
      <c r="C134" s="181" t="s">
        <v>153</v>
      </c>
      <c r="D134" s="180" t="s">
        <v>501</v>
      </c>
      <c r="E134" s="182">
        <v>3346</v>
      </c>
    </row>
    <row r="135" spans="1:5" x14ac:dyDescent="0.25">
      <c r="A135" s="179">
        <v>2025</v>
      </c>
      <c r="B135" s="180" t="s">
        <v>154</v>
      </c>
      <c r="C135" s="181" t="s">
        <v>154</v>
      </c>
      <c r="D135" s="180" t="s">
        <v>502</v>
      </c>
      <c r="E135" s="182">
        <v>5012</v>
      </c>
    </row>
    <row r="136" spans="1:5" x14ac:dyDescent="0.25">
      <c r="A136" s="179">
        <v>2025</v>
      </c>
      <c r="B136" s="180" t="s">
        <v>155</v>
      </c>
      <c r="C136" s="181" t="s">
        <v>155</v>
      </c>
      <c r="D136" s="180" t="s">
        <v>503</v>
      </c>
      <c r="E136" s="182">
        <v>2335</v>
      </c>
    </row>
    <row r="137" spans="1:5" x14ac:dyDescent="0.25">
      <c r="A137" s="179">
        <v>2025</v>
      </c>
      <c r="B137" s="180" t="s">
        <v>148</v>
      </c>
      <c r="C137" s="181" t="s">
        <v>148</v>
      </c>
      <c r="D137" s="180" t="s">
        <v>5</v>
      </c>
      <c r="E137" s="182">
        <v>1759</v>
      </c>
    </row>
    <row r="138" spans="1:5" x14ac:dyDescent="0.25">
      <c r="A138" s="179">
        <v>2025</v>
      </c>
      <c r="B138" s="180" t="s">
        <v>156</v>
      </c>
      <c r="C138" s="181" t="s">
        <v>156</v>
      </c>
      <c r="D138" s="180" t="s">
        <v>504</v>
      </c>
      <c r="E138" s="182">
        <v>7523</v>
      </c>
    </row>
    <row r="139" spans="1:5" x14ac:dyDescent="0.25">
      <c r="A139" s="179">
        <v>2025</v>
      </c>
      <c r="B139" s="180" t="s">
        <v>157</v>
      </c>
      <c r="C139" s="181" t="s">
        <v>157</v>
      </c>
      <c r="D139" s="180" t="s">
        <v>505</v>
      </c>
      <c r="E139" s="182">
        <v>1279</v>
      </c>
    </row>
    <row r="140" spans="1:5" x14ac:dyDescent="0.25">
      <c r="A140" s="179">
        <v>2025</v>
      </c>
      <c r="B140" s="180" t="s">
        <v>158</v>
      </c>
      <c r="C140" s="181" t="s">
        <v>158</v>
      </c>
      <c r="D140" s="180" t="s">
        <v>506</v>
      </c>
      <c r="E140" s="182">
        <v>6388</v>
      </c>
    </row>
    <row r="141" spans="1:5" x14ac:dyDescent="0.25">
      <c r="A141" s="179">
        <v>2025</v>
      </c>
      <c r="B141" s="180" t="s">
        <v>159</v>
      </c>
      <c r="C141" s="181" t="s">
        <v>159</v>
      </c>
      <c r="D141" s="180" t="s">
        <v>507</v>
      </c>
      <c r="E141" s="182">
        <v>5686</v>
      </c>
    </row>
    <row r="142" spans="1:5" x14ac:dyDescent="0.25">
      <c r="A142" s="179">
        <v>2025</v>
      </c>
      <c r="B142" s="180" t="s">
        <v>166</v>
      </c>
      <c r="C142" s="181" t="s">
        <v>166</v>
      </c>
      <c r="D142" s="180" t="s">
        <v>514</v>
      </c>
      <c r="E142" s="182">
        <v>4031</v>
      </c>
    </row>
    <row r="143" spans="1:5" x14ac:dyDescent="0.25">
      <c r="A143" s="179">
        <v>2025</v>
      </c>
      <c r="B143" s="180" t="s">
        <v>160</v>
      </c>
      <c r="C143" s="181" t="s">
        <v>160</v>
      </c>
      <c r="D143" s="180" t="s">
        <v>508</v>
      </c>
      <c r="E143" s="182">
        <v>1210</v>
      </c>
    </row>
    <row r="144" spans="1:5" x14ac:dyDescent="0.25">
      <c r="A144" s="179">
        <v>2025</v>
      </c>
      <c r="B144" s="180" t="s">
        <v>161</v>
      </c>
      <c r="C144" s="181" t="s">
        <v>161</v>
      </c>
      <c r="D144" s="180" t="s">
        <v>509</v>
      </c>
      <c r="E144" s="182">
        <v>0</v>
      </c>
    </row>
    <row r="145" spans="1:5" x14ac:dyDescent="0.25">
      <c r="A145" s="179">
        <v>2025</v>
      </c>
      <c r="B145" s="180" t="s">
        <v>162</v>
      </c>
      <c r="C145" s="181" t="s">
        <v>162</v>
      </c>
      <c r="D145" s="180" t="s">
        <v>510</v>
      </c>
      <c r="E145" s="182">
        <v>4954</v>
      </c>
    </row>
    <row r="146" spans="1:5" x14ac:dyDescent="0.25">
      <c r="A146" s="179">
        <v>2025</v>
      </c>
      <c r="B146" s="180" t="s">
        <v>163</v>
      </c>
      <c r="C146" s="181" t="s">
        <v>163</v>
      </c>
      <c r="D146" s="180" t="s">
        <v>511</v>
      </c>
      <c r="E146" s="182">
        <v>105056</v>
      </c>
    </row>
    <row r="147" spans="1:5" x14ac:dyDescent="0.25">
      <c r="A147" s="179">
        <v>2025</v>
      </c>
      <c r="B147" s="180" t="s">
        <v>164</v>
      </c>
      <c r="C147" s="181" t="s">
        <v>164</v>
      </c>
      <c r="D147" s="180" t="s">
        <v>512</v>
      </c>
      <c r="E147" s="182">
        <v>3620</v>
      </c>
    </row>
    <row r="148" spans="1:5" x14ac:dyDescent="0.25">
      <c r="A148" s="179">
        <v>2025</v>
      </c>
      <c r="B148" s="180" t="s">
        <v>165</v>
      </c>
      <c r="C148" s="181" t="s">
        <v>165</v>
      </c>
      <c r="D148" s="180" t="s">
        <v>513</v>
      </c>
      <c r="E148" s="182">
        <v>1534</v>
      </c>
    </row>
    <row r="149" spans="1:5" x14ac:dyDescent="0.25">
      <c r="A149" s="179">
        <v>2025</v>
      </c>
      <c r="B149" s="180" t="s">
        <v>167</v>
      </c>
      <c r="C149" s="181" t="s">
        <v>167</v>
      </c>
      <c r="D149" s="180" t="s">
        <v>515</v>
      </c>
      <c r="E149" s="182">
        <v>589</v>
      </c>
    </row>
    <row r="150" spans="1:5" x14ac:dyDescent="0.25">
      <c r="A150" s="179">
        <v>2025</v>
      </c>
      <c r="B150" s="180" t="s">
        <v>169</v>
      </c>
      <c r="C150" s="181" t="s">
        <v>169</v>
      </c>
      <c r="D150" s="180" t="s">
        <v>517</v>
      </c>
      <c r="E150" s="182">
        <v>102</v>
      </c>
    </row>
    <row r="151" spans="1:5" x14ac:dyDescent="0.25">
      <c r="A151" s="179">
        <v>2025</v>
      </c>
      <c r="B151" s="180" t="s">
        <v>170</v>
      </c>
      <c r="C151" s="181" t="s">
        <v>170</v>
      </c>
      <c r="D151" s="180" t="s">
        <v>518</v>
      </c>
      <c r="E151" s="182">
        <v>57375</v>
      </c>
    </row>
    <row r="152" spans="1:5" x14ac:dyDescent="0.25">
      <c r="A152" s="179">
        <v>2025</v>
      </c>
      <c r="B152" s="180" t="s">
        <v>171</v>
      </c>
      <c r="C152" s="181" t="s">
        <v>171</v>
      </c>
      <c r="D152" s="180" t="s">
        <v>519</v>
      </c>
      <c r="E152" s="182">
        <v>8338</v>
      </c>
    </row>
    <row r="153" spans="1:5" x14ac:dyDescent="0.25">
      <c r="A153" s="179">
        <v>2025</v>
      </c>
      <c r="B153" s="180" t="s">
        <v>172</v>
      </c>
      <c r="C153" s="181" t="s">
        <v>172</v>
      </c>
      <c r="D153" s="180" t="s">
        <v>520</v>
      </c>
      <c r="E153" s="182">
        <v>1294</v>
      </c>
    </row>
    <row r="154" spans="1:5" x14ac:dyDescent="0.25">
      <c r="A154" s="179">
        <v>2025</v>
      </c>
      <c r="B154" s="180" t="s">
        <v>173</v>
      </c>
      <c r="C154" s="181" t="s">
        <v>173</v>
      </c>
      <c r="D154" s="180" t="s">
        <v>521</v>
      </c>
      <c r="E154" s="182">
        <v>2110</v>
      </c>
    </row>
    <row r="155" spans="1:5" x14ac:dyDescent="0.25">
      <c r="A155" s="179">
        <v>2025</v>
      </c>
      <c r="B155" s="180" t="s">
        <v>174</v>
      </c>
      <c r="C155" s="181" t="s">
        <v>174</v>
      </c>
      <c r="D155" s="180" t="s">
        <v>522</v>
      </c>
      <c r="E155" s="182">
        <v>7728</v>
      </c>
    </row>
    <row r="156" spans="1:5" x14ac:dyDescent="0.25">
      <c r="A156" s="179">
        <v>2025</v>
      </c>
      <c r="B156" s="180" t="s">
        <v>175</v>
      </c>
      <c r="C156" s="181" t="s">
        <v>175</v>
      </c>
      <c r="D156" s="180" t="s">
        <v>523</v>
      </c>
      <c r="E156" s="182">
        <v>3258</v>
      </c>
    </row>
    <row r="157" spans="1:5" x14ac:dyDescent="0.25">
      <c r="A157" s="179">
        <v>2025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2025</v>
      </c>
      <c r="B158" s="180" t="s">
        <v>177</v>
      </c>
      <c r="C158" s="181" t="s">
        <v>177</v>
      </c>
      <c r="D158" s="180" t="s">
        <v>525</v>
      </c>
      <c r="E158" s="182">
        <v>3684</v>
      </c>
    </row>
    <row r="159" spans="1:5" x14ac:dyDescent="0.25">
      <c r="A159" s="179">
        <v>2025</v>
      </c>
      <c r="B159" s="180" t="s">
        <v>178</v>
      </c>
      <c r="C159" s="181" t="s">
        <v>178</v>
      </c>
      <c r="D159" s="180" t="s">
        <v>526</v>
      </c>
      <c r="E159" s="182">
        <v>2593</v>
      </c>
    </row>
    <row r="160" spans="1:5" x14ac:dyDescent="0.25">
      <c r="A160" s="179">
        <v>2025</v>
      </c>
      <c r="B160" s="180" t="s">
        <v>180</v>
      </c>
      <c r="C160" s="181" t="s">
        <v>180</v>
      </c>
      <c r="D160" s="180" t="s">
        <v>528</v>
      </c>
      <c r="E160" s="182">
        <v>1608</v>
      </c>
    </row>
    <row r="161" spans="1:5" x14ac:dyDescent="0.25">
      <c r="A161" s="179">
        <v>2025</v>
      </c>
      <c r="B161" s="180" t="s">
        <v>181</v>
      </c>
      <c r="C161" s="181" t="s">
        <v>181</v>
      </c>
      <c r="D161" s="180" t="s">
        <v>529</v>
      </c>
      <c r="E161" s="182">
        <v>1599</v>
      </c>
    </row>
    <row r="162" spans="1:5" x14ac:dyDescent="0.25">
      <c r="A162" s="179">
        <v>2025</v>
      </c>
      <c r="B162" s="180" t="s">
        <v>182</v>
      </c>
      <c r="C162" s="181" t="s">
        <v>182</v>
      </c>
      <c r="D162" s="180" t="s">
        <v>530</v>
      </c>
      <c r="E162" s="182">
        <v>6445</v>
      </c>
    </row>
    <row r="163" spans="1:5" x14ac:dyDescent="0.25">
      <c r="A163" s="179">
        <v>2025</v>
      </c>
      <c r="B163" s="180" t="s">
        <v>184</v>
      </c>
      <c r="C163" s="181" t="s">
        <v>184</v>
      </c>
      <c r="D163" s="180" t="s">
        <v>532</v>
      </c>
      <c r="E163" s="182">
        <v>57770</v>
      </c>
    </row>
    <row r="164" spans="1:5" x14ac:dyDescent="0.25">
      <c r="A164" s="179">
        <v>2025</v>
      </c>
      <c r="B164" s="180" t="s">
        <v>185</v>
      </c>
      <c r="C164" s="181" t="s">
        <v>185</v>
      </c>
      <c r="D164" s="180" t="s">
        <v>533</v>
      </c>
      <c r="E164" s="182">
        <v>881</v>
      </c>
    </row>
    <row r="165" spans="1:5" x14ac:dyDescent="0.25">
      <c r="A165" s="179">
        <v>2025</v>
      </c>
      <c r="B165" s="180" t="s">
        <v>186</v>
      </c>
      <c r="C165" s="181" t="s">
        <v>186</v>
      </c>
      <c r="D165" s="180" t="s">
        <v>534</v>
      </c>
      <c r="E165" s="182">
        <v>3970</v>
      </c>
    </row>
    <row r="166" spans="1:5" x14ac:dyDescent="0.25">
      <c r="A166" s="179">
        <v>2025</v>
      </c>
      <c r="B166" s="180" t="s">
        <v>187</v>
      </c>
      <c r="C166" s="181" t="s">
        <v>187</v>
      </c>
      <c r="D166" s="180" t="s">
        <v>535</v>
      </c>
      <c r="E166" s="182">
        <v>0</v>
      </c>
    </row>
    <row r="167" spans="1:5" x14ac:dyDescent="0.25">
      <c r="A167" s="179">
        <v>2025</v>
      </c>
      <c r="B167" s="180" t="s">
        <v>188</v>
      </c>
      <c r="C167" s="181" t="s">
        <v>188</v>
      </c>
      <c r="D167" s="180" t="s">
        <v>536</v>
      </c>
      <c r="E167" s="182">
        <v>3222</v>
      </c>
    </row>
    <row r="168" spans="1:5" x14ac:dyDescent="0.25">
      <c r="A168" s="179">
        <v>2025</v>
      </c>
      <c r="B168" s="180" t="s">
        <v>190</v>
      </c>
      <c r="C168" s="181" t="s">
        <v>190</v>
      </c>
      <c r="D168" s="180" t="s">
        <v>537</v>
      </c>
      <c r="E168" s="182">
        <v>1058</v>
      </c>
    </row>
    <row r="169" spans="1:5" x14ac:dyDescent="0.25">
      <c r="A169" s="179">
        <v>2025</v>
      </c>
      <c r="B169" s="180" t="s">
        <v>191</v>
      </c>
      <c r="C169" s="181" t="s">
        <v>191</v>
      </c>
      <c r="D169" s="180" t="s">
        <v>538</v>
      </c>
      <c r="E169" s="182">
        <v>2894</v>
      </c>
    </row>
    <row r="170" spans="1:5" x14ac:dyDescent="0.25">
      <c r="A170" s="179">
        <v>2025</v>
      </c>
      <c r="B170" s="180" t="s">
        <v>193</v>
      </c>
      <c r="C170" s="181" t="s">
        <v>193</v>
      </c>
      <c r="D170" s="180" t="s">
        <v>540</v>
      </c>
      <c r="E170" s="182">
        <v>4363</v>
      </c>
    </row>
    <row r="171" spans="1:5" x14ac:dyDescent="0.25">
      <c r="A171" s="179">
        <v>2025</v>
      </c>
      <c r="B171" s="180" t="s">
        <v>194</v>
      </c>
      <c r="C171" s="181" t="s">
        <v>194</v>
      </c>
      <c r="D171" s="180" t="s">
        <v>541</v>
      </c>
      <c r="E171" s="182">
        <v>2689</v>
      </c>
    </row>
    <row r="172" spans="1:5" x14ac:dyDescent="0.25">
      <c r="A172" s="179">
        <v>2025</v>
      </c>
      <c r="B172" s="180" t="s">
        <v>195</v>
      </c>
      <c r="C172" s="181" t="s">
        <v>195</v>
      </c>
      <c r="D172" s="180" t="s">
        <v>542</v>
      </c>
      <c r="E172" s="182">
        <v>7205</v>
      </c>
    </row>
    <row r="173" spans="1:5" x14ac:dyDescent="0.25">
      <c r="A173" s="179">
        <v>2025</v>
      </c>
      <c r="B173" s="180" t="s">
        <v>196</v>
      </c>
      <c r="C173" s="181" t="s">
        <v>196</v>
      </c>
      <c r="D173" s="180" t="s">
        <v>543</v>
      </c>
      <c r="E173" s="182">
        <v>1125</v>
      </c>
    </row>
    <row r="174" spans="1:5" x14ac:dyDescent="0.25">
      <c r="A174" s="179">
        <v>2025</v>
      </c>
      <c r="B174" s="180" t="s">
        <v>197</v>
      </c>
      <c r="C174" s="181" t="s">
        <v>197</v>
      </c>
      <c r="D174" s="180" t="s">
        <v>544</v>
      </c>
      <c r="E174" s="182">
        <v>2014</v>
      </c>
    </row>
    <row r="175" spans="1:5" x14ac:dyDescent="0.25">
      <c r="A175" s="179">
        <v>2025</v>
      </c>
      <c r="B175" s="180" t="s">
        <v>198</v>
      </c>
      <c r="C175" s="181" t="s">
        <v>198</v>
      </c>
      <c r="D175" s="180" t="s">
        <v>545</v>
      </c>
      <c r="E175" s="182">
        <v>7725</v>
      </c>
    </row>
    <row r="176" spans="1:5" x14ac:dyDescent="0.25">
      <c r="A176" s="179">
        <v>2025</v>
      </c>
      <c r="B176" s="180" t="s">
        <v>199</v>
      </c>
      <c r="C176" s="181" t="s">
        <v>199</v>
      </c>
      <c r="D176" s="180" t="s">
        <v>546</v>
      </c>
      <c r="E176" s="182">
        <v>9873</v>
      </c>
    </row>
    <row r="177" spans="1:5" x14ac:dyDescent="0.25">
      <c r="A177" s="179">
        <v>2025</v>
      </c>
      <c r="B177" s="180" t="s">
        <v>200</v>
      </c>
      <c r="C177" s="181" t="s">
        <v>200</v>
      </c>
      <c r="D177" s="180" t="s">
        <v>547</v>
      </c>
      <c r="E177" s="182">
        <v>1720</v>
      </c>
    </row>
    <row r="178" spans="1:5" x14ac:dyDescent="0.25">
      <c r="A178" s="179">
        <v>2025</v>
      </c>
      <c r="B178" s="180" t="s">
        <v>201</v>
      </c>
      <c r="C178" s="181" t="s">
        <v>201</v>
      </c>
      <c r="D178" s="180" t="s">
        <v>548</v>
      </c>
      <c r="E178" s="182">
        <v>40626</v>
      </c>
    </row>
    <row r="179" spans="1:5" x14ac:dyDescent="0.25">
      <c r="A179" s="179">
        <v>2025</v>
      </c>
      <c r="B179" s="180" t="s">
        <v>203</v>
      </c>
      <c r="C179" s="181" t="s">
        <v>203</v>
      </c>
      <c r="D179" s="180" t="s">
        <v>550</v>
      </c>
      <c r="E179" s="182">
        <v>501</v>
      </c>
    </row>
    <row r="180" spans="1:5" x14ac:dyDescent="0.25">
      <c r="A180" s="179">
        <v>2025</v>
      </c>
      <c r="B180" s="180" t="s">
        <v>204</v>
      </c>
      <c r="C180" s="181" t="s">
        <v>204</v>
      </c>
      <c r="D180" s="180" t="s">
        <v>551</v>
      </c>
      <c r="E180" s="182">
        <v>478</v>
      </c>
    </row>
    <row r="181" spans="1:5" x14ac:dyDescent="0.25">
      <c r="A181" s="179">
        <v>2025</v>
      </c>
      <c r="B181" s="180" t="s">
        <v>208</v>
      </c>
      <c r="C181" s="181" t="s">
        <v>208</v>
      </c>
      <c r="D181" s="180" t="s">
        <v>555</v>
      </c>
      <c r="E181" s="182">
        <v>5054</v>
      </c>
    </row>
    <row r="182" spans="1:5" x14ac:dyDescent="0.25">
      <c r="A182" s="179">
        <v>2025</v>
      </c>
      <c r="B182" s="180" t="s">
        <v>205</v>
      </c>
      <c r="C182" s="181" t="s">
        <v>205</v>
      </c>
      <c r="D182" s="180" t="s">
        <v>552</v>
      </c>
      <c r="E182" s="182">
        <v>2384</v>
      </c>
    </row>
    <row r="183" spans="1:5" x14ac:dyDescent="0.25">
      <c r="A183" s="179">
        <v>2025</v>
      </c>
      <c r="B183" s="180" t="s">
        <v>206</v>
      </c>
      <c r="C183" s="181" t="s">
        <v>206</v>
      </c>
      <c r="D183" s="180" t="s">
        <v>553</v>
      </c>
      <c r="E183" s="182">
        <v>779</v>
      </c>
    </row>
    <row r="184" spans="1:5" x14ac:dyDescent="0.25">
      <c r="A184" s="179">
        <v>2025</v>
      </c>
      <c r="B184" s="180" t="s">
        <v>207</v>
      </c>
      <c r="C184" s="181" t="s">
        <v>207</v>
      </c>
      <c r="D184" s="180" t="s">
        <v>554</v>
      </c>
      <c r="E184" s="182">
        <v>327</v>
      </c>
    </row>
    <row r="185" spans="1:5" x14ac:dyDescent="0.25">
      <c r="A185" s="179">
        <v>2025</v>
      </c>
      <c r="B185" s="180" t="s">
        <v>202</v>
      </c>
      <c r="C185" s="181" t="s">
        <v>202</v>
      </c>
      <c r="D185" s="180" t="s">
        <v>549</v>
      </c>
      <c r="E185" s="182">
        <v>2655</v>
      </c>
    </row>
    <row r="186" spans="1:5" x14ac:dyDescent="0.25">
      <c r="A186" s="179">
        <v>2025</v>
      </c>
      <c r="B186" s="180" t="s">
        <v>209</v>
      </c>
      <c r="C186" s="181" t="s">
        <v>209</v>
      </c>
      <c r="D186" s="180" t="s">
        <v>556</v>
      </c>
      <c r="E186" s="182">
        <v>1318</v>
      </c>
    </row>
    <row r="187" spans="1:5" x14ac:dyDescent="0.25">
      <c r="A187" s="179">
        <v>2025</v>
      </c>
      <c r="B187" s="180" t="s">
        <v>210</v>
      </c>
      <c r="C187" s="181" t="s">
        <v>210</v>
      </c>
      <c r="D187" s="180" t="s">
        <v>557</v>
      </c>
      <c r="E187" s="182">
        <v>2450</v>
      </c>
    </row>
    <row r="188" spans="1:5" x14ac:dyDescent="0.25">
      <c r="A188" s="179">
        <v>2025</v>
      </c>
      <c r="B188" s="180" t="s">
        <v>211</v>
      </c>
      <c r="C188" s="181" t="s">
        <v>211</v>
      </c>
      <c r="D188" s="180" t="s">
        <v>558</v>
      </c>
      <c r="E188" s="182">
        <v>1428</v>
      </c>
    </row>
    <row r="189" spans="1:5" x14ac:dyDescent="0.25">
      <c r="A189" s="179">
        <v>2025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2025</v>
      </c>
      <c r="B190" s="180" t="s">
        <v>213</v>
      </c>
      <c r="C190" s="181" t="s">
        <v>213</v>
      </c>
      <c r="D190" s="180" t="s">
        <v>560</v>
      </c>
      <c r="E190" s="182">
        <v>1749</v>
      </c>
    </row>
    <row r="191" spans="1:5" x14ac:dyDescent="0.25">
      <c r="A191" s="179">
        <v>2025</v>
      </c>
      <c r="B191" s="180" t="s">
        <v>214</v>
      </c>
      <c r="C191" s="181" t="s">
        <v>214</v>
      </c>
      <c r="D191" s="180" t="s">
        <v>561</v>
      </c>
      <c r="E191" s="182">
        <v>1404</v>
      </c>
    </row>
    <row r="192" spans="1:5" x14ac:dyDescent="0.25">
      <c r="A192" s="179">
        <v>2025</v>
      </c>
      <c r="B192" s="180" t="s">
        <v>215</v>
      </c>
      <c r="C192" s="181" t="s">
        <v>215</v>
      </c>
      <c r="D192" s="180" t="s">
        <v>562</v>
      </c>
      <c r="E192" s="182">
        <v>544</v>
      </c>
    </row>
    <row r="193" spans="1:5" x14ac:dyDescent="0.25">
      <c r="A193" s="179">
        <v>2025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2025</v>
      </c>
      <c r="B194" s="180" t="s">
        <v>217</v>
      </c>
      <c r="C194" s="181" t="s">
        <v>217</v>
      </c>
      <c r="D194" s="180" t="s">
        <v>564</v>
      </c>
      <c r="E194" s="182">
        <v>4123</v>
      </c>
    </row>
    <row r="195" spans="1:5" x14ac:dyDescent="0.25">
      <c r="A195" s="179">
        <v>2025</v>
      </c>
      <c r="B195" s="180" t="s">
        <v>218</v>
      </c>
      <c r="C195" s="181" t="s">
        <v>218</v>
      </c>
      <c r="D195" s="180" t="s">
        <v>565</v>
      </c>
      <c r="E195" s="182">
        <v>725</v>
      </c>
    </row>
    <row r="196" spans="1:5" x14ac:dyDescent="0.25">
      <c r="A196" s="179">
        <v>2025</v>
      </c>
      <c r="B196" s="180" t="s">
        <v>219</v>
      </c>
      <c r="C196" s="181" t="s">
        <v>219</v>
      </c>
      <c r="D196" s="180" t="s">
        <v>566</v>
      </c>
      <c r="E196" s="182">
        <v>9585</v>
      </c>
    </row>
    <row r="197" spans="1:5" x14ac:dyDescent="0.25">
      <c r="A197" s="179">
        <v>2025</v>
      </c>
      <c r="B197" s="180" t="s">
        <v>220</v>
      </c>
      <c r="C197" s="181" t="s">
        <v>220</v>
      </c>
      <c r="D197" s="180" t="s">
        <v>567</v>
      </c>
      <c r="E197" s="182">
        <v>598</v>
      </c>
    </row>
    <row r="198" spans="1:5" x14ac:dyDescent="0.25">
      <c r="A198" s="179">
        <v>2025</v>
      </c>
      <c r="B198" s="180" t="s">
        <v>221</v>
      </c>
      <c r="C198" s="181" t="s">
        <v>221</v>
      </c>
      <c r="D198" s="180" t="s">
        <v>568</v>
      </c>
      <c r="E198" s="182">
        <v>3805</v>
      </c>
    </row>
    <row r="199" spans="1:5" x14ac:dyDescent="0.25">
      <c r="A199" s="179">
        <v>2025</v>
      </c>
      <c r="B199" s="180" t="s">
        <v>223</v>
      </c>
      <c r="C199" s="181" t="s">
        <v>223</v>
      </c>
      <c r="D199" s="180" t="s">
        <v>570</v>
      </c>
      <c r="E199" s="182">
        <v>8179</v>
      </c>
    </row>
    <row r="200" spans="1:5" x14ac:dyDescent="0.25">
      <c r="A200" s="179">
        <v>2025</v>
      </c>
      <c r="B200" s="180" t="s">
        <v>224</v>
      </c>
      <c r="C200" s="181" t="s">
        <v>224</v>
      </c>
      <c r="D200" s="180" t="s">
        <v>571</v>
      </c>
      <c r="E200" s="182">
        <v>1303</v>
      </c>
    </row>
    <row r="201" spans="1:5" x14ac:dyDescent="0.25">
      <c r="A201" s="179">
        <v>2025</v>
      </c>
      <c r="B201" s="180" t="s">
        <v>222</v>
      </c>
      <c r="C201" s="181" t="s">
        <v>222</v>
      </c>
      <c r="D201" s="180" t="s">
        <v>569</v>
      </c>
      <c r="E201" s="182">
        <v>249</v>
      </c>
    </row>
    <row r="202" spans="1:5" x14ac:dyDescent="0.25">
      <c r="A202" s="179">
        <v>2025</v>
      </c>
      <c r="B202" s="180" t="s">
        <v>225</v>
      </c>
      <c r="C202" s="181" t="s">
        <v>225</v>
      </c>
      <c r="D202" s="180" t="s">
        <v>572</v>
      </c>
      <c r="E202" s="182">
        <v>1679</v>
      </c>
    </row>
    <row r="203" spans="1:5" x14ac:dyDescent="0.25">
      <c r="A203" s="179">
        <v>2025</v>
      </c>
      <c r="B203" s="180" t="s">
        <v>141</v>
      </c>
      <c r="C203" s="181" t="s">
        <v>141</v>
      </c>
      <c r="D203" s="180" t="s">
        <v>491</v>
      </c>
      <c r="E203" s="182">
        <v>4259</v>
      </c>
    </row>
    <row r="204" spans="1:5" x14ac:dyDescent="0.25">
      <c r="A204" s="179">
        <v>2025</v>
      </c>
      <c r="B204" s="180" t="s">
        <v>29</v>
      </c>
      <c r="C204" s="181" t="s">
        <v>29</v>
      </c>
      <c r="D204" s="180" t="s">
        <v>384</v>
      </c>
      <c r="E204" s="182">
        <v>0</v>
      </c>
    </row>
    <row r="205" spans="1:5" x14ac:dyDescent="0.25">
      <c r="A205" s="179">
        <v>2025</v>
      </c>
      <c r="B205" s="180" t="s">
        <v>183</v>
      </c>
      <c r="C205" s="181" t="s">
        <v>183</v>
      </c>
      <c r="D205" s="180" t="s">
        <v>531</v>
      </c>
      <c r="E205" s="182">
        <v>5820</v>
      </c>
    </row>
    <row r="206" spans="1:5" x14ac:dyDescent="0.25">
      <c r="A206" s="179">
        <v>2025</v>
      </c>
      <c r="B206" s="180" t="s">
        <v>228</v>
      </c>
      <c r="C206" s="181" t="s">
        <v>228</v>
      </c>
      <c r="D206" s="180" t="s">
        <v>790</v>
      </c>
      <c r="E206" s="182">
        <v>2190</v>
      </c>
    </row>
    <row r="207" spans="1:5" x14ac:dyDescent="0.25">
      <c r="A207" s="179">
        <v>2025</v>
      </c>
      <c r="B207" s="180" t="s">
        <v>57</v>
      </c>
      <c r="C207" s="181" t="s">
        <v>57</v>
      </c>
      <c r="D207" s="180" t="s">
        <v>409</v>
      </c>
      <c r="E207" s="182">
        <v>3448</v>
      </c>
    </row>
    <row r="208" spans="1:5" x14ac:dyDescent="0.25">
      <c r="A208" s="179">
        <v>2025</v>
      </c>
      <c r="B208" s="180" t="s">
        <v>232</v>
      </c>
      <c r="C208" s="181" t="s">
        <v>232</v>
      </c>
      <c r="D208" s="180" t="s">
        <v>577</v>
      </c>
      <c r="E208" s="182">
        <v>1012</v>
      </c>
    </row>
    <row r="209" spans="1:5" x14ac:dyDescent="0.25">
      <c r="A209" s="179">
        <v>2025</v>
      </c>
      <c r="B209" s="180" t="s">
        <v>231</v>
      </c>
      <c r="C209" s="181" t="s">
        <v>231</v>
      </c>
      <c r="D209" s="180" t="s">
        <v>576</v>
      </c>
      <c r="E209" s="182">
        <v>1482</v>
      </c>
    </row>
    <row r="210" spans="1:5" x14ac:dyDescent="0.25">
      <c r="A210" s="179">
        <v>2025</v>
      </c>
      <c r="B210" s="180" t="s">
        <v>230</v>
      </c>
      <c r="C210" s="181" t="s">
        <v>230</v>
      </c>
      <c r="D210" s="180" t="s">
        <v>575</v>
      </c>
      <c r="E210" s="182">
        <v>78</v>
      </c>
    </row>
    <row r="211" spans="1:5" x14ac:dyDescent="0.25">
      <c r="A211" s="179">
        <v>2025</v>
      </c>
      <c r="B211" s="180" t="s">
        <v>233</v>
      </c>
      <c r="C211" s="181" t="s">
        <v>233</v>
      </c>
      <c r="D211" s="180" t="s">
        <v>578</v>
      </c>
      <c r="E211" s="182">
        <v>10754</v>
      </c>
    </row>
    <row r="212" spans="1:5" x14ac:dyDescent="0.25">
      <c r="A212" s="179">
        <v>2025</v>
      </c>
      <c r="B212" s="180" t="s">
        <v>234</v>
      </c>
      <c r="C212" s="181" t="s">
        <v>234</v>
      </c>
      <c r="D212" s="180" t="s">
        <v>579</v>
      </c>
      <c r="E212" s="182">
        <v>6248</v>
      </c>
    </row>
    <row r="213" spans="1:5" x14ac:dyDescent="0.25">
      <c r="A213" s="179">
        <v>2025</v>
      </c>
      <c r="B213" s="180" t="s">
        <v>235</v>
      </c>
      <c r="C213" s="181" t="s">
        <v>235</v>
      </c>
      <c r="D213" s="180" t="s">
        <v>580</v>
      </c>
      <c r="E213" s="182">
        <v>3131</v>
      </c>
    </row>
    <row r="214" spans="1:5" x14ac:dyDescent="0.25">
      <c r="A214" s="179">
        <v>2025</v>
      </c>
      <c r="B214" s="180" t="s">
        <v>36</v>
      </c>
      <c r="C214" s="181" t="s">
        <v>36</v>
      </c>
      <c r="D214" s="180" t="s">
        <v>390</v>
      </c>
      <c r="E214" s="182">
        <v>1217</v>
      </c>
    </row>
    <row r="215" spans="1:5" x14ac:dyDescent="0.25">
      <c r="A215" s="179">
        <v>2025</v>
      </c>
      <c r="B215" s="180" t="s">
        <v>227</v>
      </c>
      <c r="C215" s="181" t="s">
        <v>227</v>
      </c>
      <c r="D215" s="180" t="s">
        <v>574</v>
      </c>
      <c r="E215" s="182">
        <v>906</v>
      </c>
    </row>
    <row r="216" spans="1:5" x14ac:dyDescent="0.25">
      <c r="A216" s="179">
        <v>2025</v>
      </c>
      <c r="B216" s="180" t="s">
        <v>236</v>
      </c>
      <c r="C216" s="181" t="s">
        <v>236</v>
      </c>
      <c r="D216" s="180" t="s">
        <v>581</v>
      </c>
      <c r="E216" s="182">
        <v>0</v>
      </c>
    </row>
    <row r="217" spans="1:5" x14ac:dyDescent="0.25">
      <c r="A217" s="179">
        <v>2025</v>
      </c>
      <c r="B217" s="180" t="s">
        <v>237</v>
      </c>
      <c r="C217" s="181" t="s">
        <v>237</v>
      </c>
      <c r="D217" s="180" t="s">
        <v>582</v>
      </c>
      <c r="E217" s="182">
        <v>6312</v>
      </c>
    </row>
    <row r="218" spans="1:5" x14ac:dyDescent="0.25">
      <c r="A218" s="179">
        <v>2025</v>
      </c>
      <c r="B218" s="180" t="s">
        <v>239</v>
      </c>
      <c r="C218" s="181" t="s">
        <v>239</v>
      </c>
      <c r="D218" s="180" t="s">
        <v>805</v>
      </c>
      <c r="E218" s="182">
        <v>382</v>
      </c>
    </row>
    <row r="219" spans="1:5" x14ac:dyDescent="0.25">
      <c r="A219" s="179">
        <v>2025</v>
      </c>
      <c r="B219" s="180" t="s">
        <v>240</v>
      </c>
      <c r="C219" s="181" t="s">
        <v>240</v>
      </c>
      <c r="D219" s="180" t="s">
        <v>584</v>
      </c>
      <c r="E219" s="182">
        <v>4072</v>
      </c>
    </row>
    <row r="220" spans="1:5" x14ac:dyDescent="0.25">
      <c r="A220" s="179">
        <v>2025</v>
      </c>
      <c r="B220" s="180" t="s">
        <v>241</v>
      </c>
      <c r="C220" s="181" t="s">
        <v>241</v>
      </c>
      <c r="D220" s="180" t="s">
        <v>585</v>
      </c>
      <c r="E220" s="182">
        <v>15</v>
      </c>
    </row>
    <row r="221" spans="1:5" x14ac:dyDescent="0.25">
      <c r="A221" s="179">
        <v>2025</v>
      </c>
      <c r="B221" s="180" t="s">
        <v>242</v>
      </c>
      <c r="C221" s="181" t="s">
        <v>242</v>
      </c>
      <c r="D221" s="180" t="s">
        <v>586</v>
      </c>
      <c r="E221" s="182">
        <v>6511</v>
      </c>
    </row>
    <row r="222" spans="1:5" x14ac:dyDescent="0.25">
      <c r="A222" s="179">
        <v>2025</v>
      </c>
      <c r="B222" s="180" t="s">
        <v>243</v>
      </c>
      <c r="C222" s="181" t="s">
        <v>243</v>
      </c>
      <c r="D222" s="180" t="s">
        <v>587</v>
      </c>
      <c r="E222" s="182">
        <v>1981</v>
      </c>
    </row>
    <row r="223" spans="1:5" x14ac:dyDescent="0.25">
      <c r="A223" s="179">
        <v>2025</v>
      </c>
      <c r="B223" s="180" t="s">
        <v>244</v>
      </c>
      <c r="C223" s="181" t="s">
        <v>244</v>
      </c>
      <c r="D223" s="180" t="s">
        <v>588</v>
      </c>
      <c r="E223" s="182">
        <v>318</v>
      </c>
    </row>
    <row r="224" spans="1:5" x14ac:dyDescent="0.25">
      <c r="A224" s="179">
        <v>2025</v>
      </c>
      <c r="B224" s="180" t="s">
        <v>245</v>
      </c>
      <c r="C224" s="181" t="s">
        <v>245</v>
      </c>
      <c r="D224" s="180" t="s">
        <v>589</v>
      </c>
      <c r="E224" s="182">
        <v>3650</v>
      </c>
    </row>
    <row r="225" spans="1:5" x14ac:dyDescent="0.25">
      <c r="A225" s="179">
        <v>2025</v>
      </c>
      <c r="B225" s="180" t="s">
        <v>246</v>
      </c>
      <c r="C225" s="181" t="s">
        <v>246</v>
      </c>
      <c r="D225" s="180" t="s">
        <v>590</v>
      </c>
      <c r="E225" s="182">
        <v>8089</v>
      </c>
    </row>
    <row r="226" spans="1:5" x14ac:dyDescent="0.25">
      <c r="A226" s="179">
        <v>2025</v>
      </c>
      <c r="B226" s="180" t="s">
        <v>247</v>
      </c>
      <c r="C226" s="181" t="s">
        <v>247</v>
      </c>
      <c r="D226" s="180" t="s">
        <v>591</v>
      </c>
      <c r="E226" s="182">
        <v>15628</v>
      </c>
    </row>
    <row r="227" spans="1:5" x14ac:dyDescent="0.25">
      <c r="A227" s="179">
        <v>2025</v>
      </c>
      <c r="B227" s="180" t="s">
        <v>248</v>
      </c>
      <c r="C227" s="181" t="s">
        <v>248</v>
      </c>
      <c r="D227" s="180" t="s">
        <v>592</v>
      </c>
      <c r="E227" s="182">
        <v>5216</v>
      </c>
    </row>
    <row r="228" spans="1:5" x14ac:dyDescent="0.25">
      <c r="A228" s="179">
        <v>2025</v>
      </c>
      <c r="B228" s="180" t="s">
        <v>249</v>
      </c>
      <c r="C228" s="181" t="s">
        <v>249</v>
      </c>
      <c r="D228" s="180" t="s">
        <v>593</v>
      </c>
      <c r="E228" s="182">
        <v>586</v>
      </c>
    </row>
    <row r="229" spans="1:5" x14ac:dyDescent="0.25">
      <c r="A229" s="179">
        <v>2025</v>
      </c>
      <c r="B229" s="180" t="s">
        <v>258</v>
      </c>
      <c r="C229" s="181" t="s">
        <v>691</v>
      </c>
      <c r="D229" s="180" t="s">
        <v>6</v>
      </c>
      <c r="E229" s="182">
        <v>2184</v>
      </c>
    </row>
    <row r="230" spans="1:5" x14ac:dyDescent="0.25">
      <c r="A230" s="179">
        <v>2025</v>
      </c>
      <c r="B230" s="180" t="s">
        <v>251</v>
      </c>
      <c r="C230" s="181" t="s">
        <v>251</v>
      </c>
      <c r="D230" s="180" t="s">
        <v>595</v>
      </c>
      <c r="E230" s="182">
        <v>1867</v>
      </c>
    </row>
    <row r="231" spans="1:5" x14ac:dyDescent="0.25">
      <c r="A231" s="179">
        <v>2025</v>
      </c>
      <c r="B231" s="180" t="s">
        <v>252</v>
      </c>
      <c r="C231" s="181" t="s">
        <v>252</v>
      </c>
      <c r="D231" s="180" t="s">
        <v>596</v>
      </c>
      <c r="E231" s="182">
        <v>10656</v>
      </c>
    </row>
    <row r="232" spans="1:5" x14ac:dyDescent="0.25">
      <c r="A232" s="179">
        <v>2025</v>
      </c>
      <c r="B232" s="180" t="s">
        <v>253</v>
      </c>
      <c r="C232" s="181" t="s">
        <v>253</v>
      </c>
      <c r="D232" s="180" t="s">
        <v>597</v>
      </c>
      <c r="E232" s="182">
        <v>12701</v>
      </c>
    </row>
    <row r="233" spans="1:5" x14ac:dyDescent="0.25">
      <c r="A233" s="179">
        <v>2025</v>
      </c>
      <c r="B233" s="180" t="s">
        <v>254</v>
      </c>
      <c r="C233" s="181" t="s">
        <v>254</v>
      </c>
      <c r="D233" s="180" t="s">
        <v>598</v>
      </c>
      <c r="E233" s="182">
        <v>11363</v>
      </c>
    </row>
    <row r="234" spans="1:5" x14ac:dyDescent="0.25">
      <c r="A234" s="179">
        <v>2025</v>
      </c>
      <c r="B234" s="180" t="s">
        <v>255</v>
      </c>
      <c r="C234" s="181" t="s">
        <v>255</v>
      </c>
      <c r="D234" s="180" t="s">
        <v>599</v>
      </c>
      <c r="E234" s="182">
        <v>2886</v>
      </c>
    </row>
    <row r="235" spans="1:5" x14ac:dyDescent="0.25">
      <c r="A235" s="179">
        <v>2025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2025</v>
      </c>
      <c r="B236" s="180" t="s">
        <v>257</v>
      </c>
      <c r="C236" s="181" t="s">
        <v>257</v>
      </c>
      <c r="D236" s="180" t="s">
        <v>601</v>
      </c>
      <c r="E236" s="182">
        <v>2008</v>
      </c>
    </row>
    <row r="237" spans="1:5" x14ac:dyDescent="0.25">
      <c r="A237" s="179">
        <v>2025</v>
      </c>
      <c r="B237" s="180" t="s">
        <v>260</v>
      </c>
      <c r="C237" s="181" t="s">
        <v>260</v>
      </c>
      <c r="D237" s="180" t="s">
        <v>602</v>
      </c>
      <c r="E237" s="182">
        <v>695</v>
      </c>
    </row>
    <row r="238" spans="1:5" x14ac:dyDescent="0.25">
      <c r="A238" s="179">
        <v>2025</v>
      </c>
      <c r="B238" s="180" t="s">
        <v>261</v>
      </c>
      <c r="C238" s="181" t="s">
        <v>261</v>
      </c>
      <c r="D238" s="180" t="s">
        <v>603</v>
      </c>
      <c r="E238" s="182">
        <v>1656</v>
      </c>
    </row>
    <row r="239" spans="1:5" x14ac:dyDescent="0.25">
      <c r="A239" s="179">
        <v>2025</v>
      </c>
      <c r="B239" s="180" t="s">
        <v>262</v>
      </c>
      <c r="C239" s="181" t="s">
        <v>262</v>
      </c>
      <c r="D239" s="180" t="s">
        <v>604</v>
      </c>
      <c r="E239" s="182">
        <v>3582</v>
      </c>
    </row>
    <row r="240" spans="1:5" x14ac:dyDescent="0.25">
      <c r="A240" s="179">
        <v>2025</v>
      </c>
      <c r="B240" s="180" t="s">
        <v>119</v>
      </c>
      <c r="C240" s="181" t="s">
        <v>119</v>
      </c>
      <c r="D240" s="180" t="s">
        <v>469</v>
      </c>
      <c r="E240" s="182">
        <v>1237</v>
      </c>
    </row>
    <row r="241" spans="1:5" x14ac:dyDescent="0.25">
      <c r="A241" s="179">
        <v>2025</v>
      </c>
      <c r="B241" s="180" t="s">
        <v>238</v>
      </c>
      <c r="C241" s="181" t="s">
        <v>689</v>
      </c>
      <c r="D241" s="180" t="s">
        <v>583</v>
      </c>
      <c r="E241" s="182">
        <v>9235</v>
      </c>
    </row>
    <row r="242" spans="1:5" x14ac:dyDescent="0.25">
      <c r="A242" s="179">
        <v>2025</v>
      </c>
      <c r="B242" s="180" t="s">
        <v>263</v>
      </c>
      <c r="C242" s="181" t="s">
        <v>263</v>
      </c>
      <c r="D242" s="180" t="s">
        <v>605</v>
      </c>
      <c r="E242" s="182">
        <v>1384</v>
      </c>
    </row>
    <row r="243" spans="1:5" x14ac:dyDescent="0.25">
      <c r="A243" s="179">
        <v>2025</v>
      </c>
      <c r="B243" s="180" t="s">
        <v>264</v>
      </c>
      <c r="C243" s="181" t="s">
        <v>264</v>
      </c>
      <c r="D243" s="180" t="s">
        <v>606</v>
      </c>
      <c r="E243" s="182">
        <v>4636</v>
      </c>
    </row>
    <row r="244" spans="1:5" x14ac:dyDescent="0.25">
      <c r="A244" s="179">
        <v>2025</v>
      </c>
      <c r="B244" s="180" t="s">
        <v>265</v>
      </c>
      <c r="C244" s="181" t="s">
        <v>265</v>
      </c>
      <c r="D244" s="180" t="s">
        <v>607</v>
      </c>
      <c r="E244" s="182">
        <v>1005</v>
      </c>
    </row>
    <row r="245" spans="1:5" x14ac:dyDescent="0.25">
      <c r="A245" s="179">
        <v>2025</v>
      </c>
      <c r="B245" s="180" t="s">
        <v>266</v>
      </c>
      <c r="C245" s="181" t="s">
        <v>266</v>
      </c>
      <c r="D245" s="180" t="s">
        <v>608</v>
      </c>
      <c r="E245" s="182">
        <v>254</v>
      </c>
    </row>
    <row r="246" spans="1:5" x14ac:dyDescent="0.25">
      <c r="A246" s="179">
        <v>2025</v>
      </c>
      <c r="B246" s="180" t="s">
        <v>268</v>
      </c>
      <c r="C246" s="181" t="s">
        <v>268</v>
      </c>
      <c r="D246" s="180" t="s">
        <v>610</v>
      </c>
      <c r="E246" s="182">
        <v>4115</v>
      </c>
    </row>
    <row r="247" spans="1:5" x14ac:dyDescent="0.25">
      <c r="A247" s="179">
        <v>2025</v>
      </c>
      <c r="B247" s="180" t="s">
        <v>269</v>
      </c>
      <c r="C247" s="181" t="s">
        <v>269</v>
      </c>
      <c r="D247" s="180" t="s">
        <v>611</v>
      </c>
      <c r="E247" s="182">
        <v>2565</v>
      </c>
    </row>
    <row r="248" spans="1:5" x14ac:dyDescent="0.25">
      <c r="A248" s="179">
        <v>2025</v>
      </c>
      <c r="B248" s="180" t="s">
        <v>270</v>
      </c>
      <c r="C248" s="181" t="s">
        <v>270</v>
      </c>
      <c r="D248" s="180" t="s">
        <v>612</v>
      </c>
      <c r="E248" s="182">
        <v>1973</v>
      </c>
    </row>
    <row r="249" spans="1:5" x14ac:dyDescent="0.25">
      <c r="A249" s="179">
        <v>2025</v>
      </c>
      <c r="B249" s="180" t="s">
        <v>271</v>
      </c>
      <c r="C249" s="181" t="s">
        <v>271</v>
      </c>
      <c r="D249" s="180" t="s">
        <v>613</v>
      </c>
      <c r="E249" s="182">
        <v>5461</v>
      </c>
    </row>
    <row r="250" spans="1:5" x14ac:dyDescent="0.25">
      <c r="A250" s="179">
        <v>2025</v>
      </c>
      <c r="B250" s="180" t="s">
        <v>272</v>
      </c>
      <c r="C250" s="181" t="s">
        <v>272</v>
      </c>
      <c r="D250" s="180" t="s">
        <v>614</v>
      </c>
      <c r="E250" s="182">
        <v>522</v>
      </c>
    </row>
    <row r="251" spans="1:5" x14ac:dyDescent="0.25">
      <c r="A251" s="179">
        <v>2025</v>
      </c>
      <c r="B251" s="180" t="s">
        <v>274</v>
      </c>
      <c r="C251" s="181" t="s">
        <v>274</v>
      </c>
      <c r="D251" s="180" t="s">
        <v>616</v>
      </c>
      <c r="E251" s="182">
        <v>5252</v>
      </c>
    </row>
    <row r="252" spans="1:5" x14ac:dyDescent="0.25">
      <c r="A252" s="179">
        <v>2025</v>
      </c>
      <c r="B252" s="180" t="s">
        <v>275</v>
      </c>
      <c r="C252" s="181" t="s">
        <v>275</v>
      </c>
      <c r="D252" s="180" t="s">
        <v>617</v>
      </c>
      <c r="E252" s="182">
        <v>7149</v>
      </c>
    </row>
    <row r="253" spans="1:5" x14ac:dyDescent="0.25">
      <c r="A253" s="179">
        <v>2025</v>
      </c>
      <c r="B253" s="180" t="s">
        <v>276</v>
      </c>
      <c r="C253" s="181" t="s">
        <v>276</v>
      </c>
      <c r="D253" s="180" t="s">
        <v>618</v>
      </c>
      <c r="E253" s="182">
        <v>863</v>
      </c>
    </row>
    <row r="254" spans="1:5" x14ac:dyDescent="0.25">
      <c r="A254" s="179">
        <v>2025</v>
      </c>
      <c r="B254" s="180" t="s">
        <v>277</v>
      </c>
      <c r="C254" s="181" t="s">
        <v>277</v>
      </c>
      <c r="D254" s="180" t="s">
        <v>619</v>
      </c>
      <c r="E254" s="182">
        <v>2816</v>
      </c>
    </row>
    <row r="255" spans="1:5" x14ac:dyDescent="0.25">
      <c r="A255" s="179">
        <v>2025</v>
      </c>
      <c r="B255" s="180" t="s">
        <v>278</v>
      </c>
      <c r="C255" s="181" t="s">
        <v>278</v>
      </c>
      <c r="D255" s="180" t="s">
        <v>620</v>
      </c>
      <c r="E255" s="182">
        <v>1990</v>
      </c>
    </row>
    <row r="256" spans="1:5" x14ac:dyDescent="0.25">
      <c r="A256" s="179">
        <v>2025</v>
      </c>
      <c r="B256" s="180" t="s">
        <v>279</v>
      </c>
      <c r="C256" s="181" t="s">
        <v>279</v>
      </c>
      <c r="D256" s="180" t="s">
        <v>621</v>
      </c>
      <c r="E256" s="182">
        <v>3284</v>
      </c>
    </row>
    <row r="257" spans="1:5" x14ac:dyDescent="0.25">
      <c r="A257" s="179">
        <v>2025</v>
      </c>
      <c r="B257" s="180" t="s">
        <v>281</v>
      </c>
      <c r="C257" s="181" t="s">
        <v>692</v>
      </c>
      <c r="D257" s="180" t="s">
        <v>623</v>
      </c>
      <c r="E257" s="182">
        <v>731</v>
      </c>
    </row>
    <row r="258" spans="1:5" x14ac:dyDescent="0.25">
      <c r="A258" s="179">
        <v>2025</v>
      </c>
      <c r="B258" s="180" t="s">
        <v>280</v>
      </c>
      <c r="C258" s="181" t="s">
        <v>280</v>
      </c>
      <c r="D258" s="180" t="s">
        <v>622</v>
      </c>
      <c r="E258" s="182">
        <v>26812</v>
      </c>
    </row>
    <row r="259" spans="1:5" x14ac:dyDescent="0.25">
      <c r="A259" s="179">
        <v>2025</v>
      </c>
      <c r="B259" s="180" t="s">
        <v>283</v>
      </c>
      <c r="C259" s="181" t="s">
        <v>283</v>
      </c>
      <c r="D259" s="180" t="s">
        <v>625</v>
      </c>
      <c r="E259" s="182">
        <v>2659</v>
      </c>
    </row>
    <row r="260" spans="1:5" x14ac:dyDescent="0.25">
      <c r="A260" s="179">
        <v>2025</v>
      </c>
      <c r="B260" s="180" t="s">
        <v>282</v>
      </c>
      <c r="C260" s="181" t="s">
        <v>282</v>
      </c>
      <c r="D260" s="180" t="s">
        <v>624</v>
      </c>
      <c r="E260" s="182">
        <v>6713</v>
      </c>
    </row>
    <row r="261" spans="1:5" x14ac:dyDescent="0.25">
      <c r="A261" s="179">
        <v>2025</v>
      </c>
      <c r="B261" s="180" t="s">
        <v>285</v>
      </c>
      <c r="C261" s="181" t="s">
        <v>285</v>
      </c>
      <c r="D261" s="180" t="s">
        <v>627</v>
      </c>
      <c r="E261" s="182">
        <v>2686</v>
      </c>
    </row>
    <row r="262" spans="1:5" x14ac:dyDescent="0.25">
      <c r="A262" s="179">
        <v>2025</v>
      </c>
      <c r="B262" s="180" t="s">
        <v>250</v>
      </c>
      <c r="C262" s="181" t="s">
        <v>690</v>
      </c>
      <c r="D262" s="180" t="s">
        <v>594</v>
      </c>
      <c r="E262" s="182">
        <v>384</v>
      </c>
    </row>
    <row r="263" spans="1:5" x14ac:dyDescent="0.25">
      <c r="A263" s="179">
        <v>2025</v>
      </c>
      <c r="B263" s="180" t="s">
        <v>287</v>
      </c>
      <c r="C263" s="181" t="s">
        <v>287</v>
      </c>
      <c r="D263" s="180" t="s">
        <v>628</v>
      </c>
      <c r="E263" s="182">
        <v>848</v>
      </c>
    </row>
    <row r="264" spans="1:5" x14ac:dyDescent="0.25">
      <c r="A264" s="179">
        <v>2025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2025</v>
      </c>
      <c r="B265" s="180" t="s">
        <v>289</v>
      </c>
      <c r="C265" s="181" t="s">
        <v>289</v>
      </c>
      <c r="D265" s="180" t="s">
        <v>630</v>
      </c>
      <c r="E265" s="182">
        <v>7312</v>
      </c>
    </row>
    <row r="266" spans="1:5" x14ac:dyDescent="0.25">
      <c r="A266" s="179">
        <v>2025</v>
      </c>
      <c r="B266" s="180" t="s">
        <v>290</v>
      </c>
      <c r="C266" s="181" t="s">
        <v>290</v>
      </c>
      <c r="D266" s="180" t="s">
        <v>631</v>
      </c>
      <c r="E266" s="182">
        <v>30036</v>
      </c>
    </row>
    <row r="267" spans="1:5" x14ac:dyDescent="0.25">
      <c r="A267" s="179">
        <v>2025</v>
      </c>
      <c r="B267" s="180" t="s">
        <v>284</v>
      </c>
      <c r="C267" s="181" t="s">
        <v>284</v>
      </c>
      <c r="D267" s="180" t="s">
        <v>626</v>
      </c>
      <c r="E267" s="182">
        <v>3359</v>
      </c>
    </row>
    <row r="268" spans="1:5" x14ac:dyDescent="0.25">
      <c r="A268" s="179">
        <v>2025</v>
      </c>
      <c r="B268" s="180" t="s">
        <v>286</v>
      </c>
      <c r="C268" s="181" t="s">
        <v>286</v>
      </c>
      <c r="D268" s="180" t="s">
        <v>824</v>
      </c>
      <c r="E268" s="182">
        <v>8039</v>
      </c>
    </row>
    <row r="269" spans="1:5" x14ac:dyDescent="0.25">
      <c r="A269" s="179">
        <v>2025</v>
      </c>
      <c r="B269" s="180" t="s">
        <v>291</v>
      </c>
      <c r="C269" s="181" t="s">
        <v>291</v>
      </c>
      <c r="D269" s="180" t="s">
        <v>632</v>
      </c>
      <c r="E269" s="182">
        <v>6136</v>
      </c>
    </row>
    <row r="270" spans="1:5" x14ac:dyDescent="0.25">
      <c r="A270" s="179">
        <v>2025</v>
      </c>
      <c r="B270" s="180" t="s">
        <v>292</v>
      </c>
      <c r="C270" s="181" t="s">
        <v>292</v>
      </c>
      <c r="D270" s="180" t="s">
        <v>633</v>
      </c>
      <c r="E270" s="182">
        <v>6931</v>
      </c>
    </row>
    <row r="271" spans="1:5" x14ac:dyDescent="0.25">
      <c r="A271" s="179">
        <v>2025</v>
      </c>
      <c r="B271" s="180" t="s">
        <v>293</v>
      </c>
      <c r="C271" s="181" t="s">
        <v>293</v>
      </c>
      <c r="D271" s="180" t="s">
        <v>634</v>
      </c>
      <c r="E271" s="182">
        <v>1093</v>
      </c>
    </row>
    <row r="272" spans="1:5" x14ac:dyDescent="0.25">
      <c r="A272" s="179">
        <v>2025</v>
      </c>
      <c r="B272" s="180" t="s">
        <v>267</v>
      </c>
      <c r="C272" s="181" t="s">
        <v>267</v>
      </c>
      <c r="D272" s="180" t="s">
        <v>609</v>
      </c>
      <c r="E272" s="182">
        <v>2397</v>
      </c>
    </row>
    <row r="273" spans="1:5" x14ac:dyDescent="0.25">
      <c r="A273" s="179">
        <v>2025</v>
      </c>
      <c r="B273" s="180" t="s">
        <v>294</v>
      </c>
      <c r="C273" s="181" t="s">
        <v>294</v>
      </c>
      <c r="D273" s="180" t="s">
        <v>635</v>
      </c>
      <c r="E273" s="182">
        <v>101</v>
      </c>
    </row>
    <row r="274" spans="1:5" x14ac:dyDescent="0.25">
      <c r="A274" s="179">
        <v>2025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2025</v>
      </c>
      <c r="B275" s="180" t="s">
        <v>296</v>
      </c>
      <c r="C275" s="181" t="s">
        <v>296</v>
      </c>
      <c r="D275" s="180" t="s">
        <v>637</v>
      </c>
      <c r="E275" s="182">
        <v>8617</v>
      </c>
    </row>
    <row r="276" spans="1:5" x14ac:dyDescent="0.25">
      <c r="A276" s="179">
        <v>2025</v>
      </c>
      <c r="B276" s="180" t="s">
        <v>297</v>
      </c>
      <c r="C276" s="181" t="s">
        <v>297</v>
      </c>
      <c r="D276" s="180" t="s">
        <v>638</v>
      </c>
      <c r="E276" s="182">
        <v>1969</v>
      </c>
    </row>
    <row r="277" spans="1:5" x14ac:dyDescent="0.25">
      <c r="A277" s="179">
        <v>2025</v>
      </c>
      <c r="B277" s="180" t="s">
        <v>299</v>
      </c>
      <c r="C277" s="181" t="s">
        <v>299</v>
      </c>
      <c r="D277" s="180" t="s">
        <v>640</v>
      </c>
      <c r="E277" s="182">
        <v>3957</v>
      </c>
    </row>
    <row r="278" spans="1:5" x14ac:dyDescent="0.25">
      <c r="A278" s="179">
        <v>2025</v>
      </c>
      <c r="B278" s="180" t="s">
        <v>300</v>
      </c>
      <c r="C278" s="181" t="s">
        <v>300</v>
      </c>
      <c r="D278" s="180" t="s">
        <v>641</v>
      </c>
      <c r="E278" s="182">
        <v>75</v>
      </c>
    </row>
    <row r="279" spans="1:5" x14ac:dyDescent="0.25">
      <c r="A279" s="179">
        <v>2025</v>
      </c>
      <c r="B279" s="180" t="s">
        <v>301</v>
      </c>
      <c r="C279" s="181" t="s">
        <v>301</v>
      </c>
      <c r="D279" s="180" t="s">
        <v>642</v>
      </c>
      <c r="E279" s="182">
        <v>0</v>
      </c>
    </row>
    <row r="280" spans="1:5" x14ac:dyDescent="0.25">
      <c r="A280" s="179">
        <v>2025</v>
      </c>
      <c r="B280" s="180" t="s">
        <v>302</v>
      </c>
      <c r="C280" s="181" t="s">
        <v>302</v>
      </c>
      <c r="D280" s="180" t="s">
        <v>643</v>
      </c>
      <c r="E280" s="182">
        <v>1962</v>
      </c>
    </row>
    <row r="281" spans="1:5" x14ac:dyDescent="0.25">
      <c r="A281" s="179">
        <v>2025</v>
      </c>
      <c r="B281" s="180" t="s">
        <v>303</v>
      </c>
      <c r="C281" s="181" t="s">
        <v>303</v>
      </c>
      <c r="D281" s="180" t="s">
        <v>644</v>
      </c>
      <c r="E281" s="182">
        <v>2699</v>
      </c>
    </row>
    <row r="282" spans="1:5" x14ac:dyDescent="0.25">
      <c r="A282" s="179">
        <v>2025</v>
      </c>
      <c r="B282" s="180" t="s">
        <v>304</v>
      </c>
      <c r="C282" s="181" t="s">
        <v>304</v>
      </c>
      <c r="D282" s="180" t="s">
        <v>645</v>
      </c>
      <c r="E282" s="182">
        <v>2295</v>
      </c>
    </row>
    <row r="283" spans="1:5" x14ac:dyDescent="0.25">
      <c r="A283" s="179">
        <v>2025</v>
      </c>
      <c r="B283" s="180" t="s">
        <v>305</v>
      </c>
      <c r="C283" s="181" t="s">
        <v>305</v>
      </c>
      <c r="D283" s="180" t="s">
        <v>646</v>
      </c>
      <c r="E283" s="182">
        <v>2961</v>
      </c>
    </row>
    <row r="284" spans="1:5" x14ac:dyDescent="0.25">
      <c r="A284" s="179">
        <v>2025</v>
      </c>
      <c r="B284" s="180" t="s">
        <v>306</v>
      </c>
      <c r="C284" s="181" t="s">
        <v>306</v>
      </c>
      <c r="D284" s="180" t="s">
        <v>647</v>
      </c>
      <c r="E284" s="182">
        <v>0</v>
      </c>
    </row>
    <row r="285" spans="1:5" x14ac:dyDescent="0.25">
      <c r="A285" s="179">
        <v>2025</v>
      </c>
      <c r="B285" s="180" t="s">
        <v>307</v>
      </c>
      <c r="C285" s="181" t="s">
        <v>307</v>
      </c>
      <c r="D285" s="180" t="s">
        <v>648</v>
      </c>
      <c r="E285" s="182">
        <v>299</v>
      </c>
    </row>
    <row r="286" spans="1:5" x14ac:dyDescent="0.25">
      <c r="A286" s="179">
        <v>2025</v>
      </c>
      <c r="B286" s="180" t="s">
        <v>308</v>
      </c>
      <c r="C286" s="181" t="s">
        <v>308</v>
      </c>
      <c r="D286" s="180" t="s">
        <v>649</v>
      </c>
      <c r="E286" s="182">
        <v>3406</v>
      </c>
    </row>
    <row r="287" spans="1:5" x14ac:dyDescent="0.25">
      <c r="A287" s="179">
        <v>2025</v>
      </c>
      <c r="B287" s="180" t="s">
        <v>112</v>
      </c>
      <c r="C287" s="181" t="s">
        <v>687</v>
      </c>
      <c r="D287" s="180" t="s">
        <v>462</v>
      </c>
      <c r="E287" s="182">
        <v>4438</v>
      </c>
    </row>
    <row r="288" spans="1:5" x14ac:dyDescent="0.25">
      <c r="A288" s="179">
        <v>2025</v>
      </c>
      <c r="B288" s="180" t="s">
        <v>309</v>
      </c>
      <c r="C288" s="181" t="s">
        <v>309</v>
      </c>
      <c r="D288" s="180" t="s">
        <v>650</v>
      </c>
      <c r="E288" s="182">
        <v>551</v>
      </c>
    </row>
    <row r="289" spans="1:5" x14ac:dyDescent="0.25">
      <c r="A289" s="179">
        <v>2025</v>
      </c>
      <c r="B289" s="180" t="s">
        <v>310</v>
      </c>
      <c r="C289" s="181" t="s">
        <v>310</v>
      </c>
      <c r="D289" s="180" t="s">
        <v>651</v>
      </c>
      <c r="E289" s="182">
        <v>16436</v>
      </c>
    </row>
    <row r="290" spans="1:5" x14ac:dyDescent="0.25">
      <c r="A290" s="179">
        <v>2025</v>
      </c>
      <c r="B290" s="180" t="s">
        <v>311</v>
      </c>
      <c r="C290" s="181" t="s">
        <v>311</v>
      </c>
      <c r="D290" s="180" t="s">
        <v>795</v>
      </c>
      <c r="E290" s="182">
        <v>687</v>
      </c>
    </row>
    <row r="291" spans="1:5" x14ac:dyDescent="0.25">
      <c r="A291" s="179">
        <v>2025</v>
      </c>
      <c r="B291" s="180" t="s">
        <v>312</v>
      </c>
      <c r="C291" s="181" t="s">
        <v>312</v>
      </c>
      <c r="D291" s="180" t="s">
        <v>652</v>
      </c>
      <c r="E291" s="182">
        <v>2566</v>
      </c>
    </row>
    <row r="292" spans="1:5" x14ac:dyDescent="0.25">
      <c r="A292" s="179">
        <v>2025</v>
      </c>
      <c r="B292" s="180" t="s">
        <v>313</v>
      </c>
      <c r="C292" s="181" t="s">
        <v>313</v>
      </c>
      <c r="D292" s="180" t="s">
        <v>653</v>
      </c>
      <c r="E292" s="182">
        <v>2431</v>
      </c>
    </row>
    <row r="293" spans="1:5" x14ac:dyDescent="0.25">
      <c r="A293" s="179">
        <v>2025</v>
      </c>
      <c r="B293" s="180" t="s">
        <v>314</v>
      </c>
      <c r="C293" s="181" t="s">
        <v>314</v>
      </c>
      <c r="D293" s="180" t="s">
        <v>654</v>
      </c>
      <c r="E293" s="182">
        <v>8973</v>
      </c>
    </row>
    <row r="294" spans="1:5" x14ac:dyDescent="0.25">
      <c r="A294" s="179">
        <v>2025</v>
      </c>
      <c r="B294" s="180" t="s">
        <v>315</v>
      </c>
      <c r="C294" s="181" t="s">
        <v>315</v>
      </c>
      <c r="D294" s="180" t="s">
        <v>655</v>
      </c>
      <c r="E294" s="182">
        <v>1979</v>
      </c>
    </row>
    <row r="295" spans="1:5" x14ac:dyDescent="0.25">
      <c r="A295" s="179">
        <v>2025</v>
      </c>
      <c r="B295" s="180" t="s">
        <v>317</v>
      </c>
      <c r="C295" s="181" t="s">
        <v>317</v>
      </c>
      <c r="D295" s="180" t="s">
        <v>657</v>
      </c>
      <c r="E295" s="182">
        <v>1532</v>
      </c>
    </row>
    <row r="296" spans="1:5" x14ac:dyDescent="0.25">
      <c r="A296" s="179">
        <v>2025</v>
      </c>
      <c r="B296" s="180" t="s">
        <v>318</v>
      </c>
      <c r="C296" s="181" t="s">
        <v>318</v>
      </c>
      <c r="D296" s="180" t="s">
        <v>658</v>
      </c>
      <c r="E296" s="182">
        <v>2806</v>
      </c>
    </row>
    <row r="297" spans="1:5" x14ac:dyDescent="0.25">
      <c r="A297" s="179">
        <v>2025</v>
      </c>
      <c r="B297" s="180" t="s">
        <v>319</v>
      </c>
      <c r="C297" s="181" t="s">
        <v>319</v>
      </c>
      <c r="D297" s="180" t="s">
        <v>659</v>
      </c>
      <c r="E297" s="182">
        <v>11179</v>
      </c>
    </row>
    <row r="298" spans="1:5" x14ac:dyDescent="0.25">
      <c r="A298" s="179">
        <v>2025</v>
      </c>
      <c r="B298" s="180" t="s">
        <v>320</v>
      </c>
      <c r="C298" s="181" t="s">
        <v>320</v>
      </c>
      <c r="D298" s="180" t="s">
        <v>660</v>
      </c>
      <c r="E298" s="182">
        <v>44368</v>
      </c>
    </row>
    <row r="299" spans="1:5" x14ac:dyDescent="0.25">
      <c r="A299" s="179">
        <v>2025</v>
      </c>
      <c r="B299" s="180" t="s">
        <v>321</v>
      </c>
      <c r="C299" s="181" t="s">
        <v>321</v>
      </c>
      <c r="D299" s="180" t="s">
        <v>661</v>
      </c>
      <c r="E299" s="182">
        <v>70135</v>
      </c>
    </row>
    <row r="300" spans="1:5" x14ac:dyDescent="0.25">
      <c r="A300" s="179">
        <v>2025</v>
      </c>
      <c r="B300" s="180" t="s">
        <v>322</v>
      </c>
      <c r="C300" s="181" t="s">
        <v>322</v>
      </c>
      <c r="D300" s="180" t="s">
        <v>662</v>
      </c>
      <c r="E300" s="182">
        <v>8439</v>
      </c>
    </row>
    <row r="301" spans="1:5" x14ac:dyDescent="0.25">
      <c r="A301" s="179">
        <v>2025</v>
      </c>
      <c r="B301" s="180" t="s">
        <v>323</v>
      </c>
      <c r="C301" s="181" t="s">
        <v>323</v>
      </c>
      <c r="D301" s="180" t="s">
        <v>663</v>
      </c>
      <c r="E301" s="182">
        <v>1409</v>
      </c>
    </row>
    <row r="302" spans="1:5" x14ac:dyDescent="0.25">
      <c r="A302" s="179">
        <v>2025</v>
      </c>
      <c r="B302" s="180" t="s">
        <v>324</v>
      </c>
      <c r="C302" s="181" t="s">
        <v>324</v>
      </c>
      <c r="D302" s="180" t="s">
        <v>664</v>
      </c>
      <c r="E302" s="182">
        <v>12741</v>
      </c>
    </row>
    <row r="303" spans="1:5" x14ac:dyDescent="0.25">
      <c r="A303" s="179">
        <v>2025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2025</v>
      </c>
      <c r="B304" s="180" t="s">
        <v>326</v>
      </c>
      <c r="C304" s="181" t="s">
        <v>326</v>
      </c>
      <c r="D304" s="180" t="s">
        <v>666</v>
      </c>
      <c r="E304" s="182">
        <v>4182</v>
      </c>
    </row>
    <row r="305" spans="1:5" x14ac:dyDescent="0.25">
      <c r="A305" s="179">
        <v>2025</v>
      </c>
      <c r="B305" s="180" t="s">
        <v>327</v>
      </c>
      <c r="C305" s="181" t="s">
        <v>327</v>
      </c>
      <c r="D305" s="180" t="s">
        <v>667</v>
      </c>
      <c r="E305" s="182">
        <v>479</v>
      </c>
    </row>
    <row r="306" spans="1:5" x14ac:dyDescent="0.25">
      <c r="A306" s="179">
        <v>2025</v>
      </c>
      <c r="B306" s="180" t="s">
        <v>328</v>
      </c>
      <c r="C306" s="181" t="s">
        <v>328</v>
      </c>
      <c r="D306" s="180" t="s">
        <v>668</v>
      </c>
      <c r="E306" s="182">
        <v>2157</v>
      </c>
    </row>
    <row r="307" spans="1:5" x14ac:dyDescent="0.25">
      <c r="A307" s="179">
        <v>2025</v>
      </c>
      <c r="B307" s="180" t="s">
        <v>298</v>
      </c>
      <c r="C307" s="181" t="s">
        <v>298</v>
      </c>
      <c r="D307" s="180" t="s">
        <v>639</v>
      </c>
      <c r="E307" s="182">
        <v>5751</v>
      </c>
    </row>
    <row r="308" spans="1:5" x14ac:dyDescent="0.25">
      <c r="A308" s="179">
        <v>2025</v>
      </c>
      <c r="B308" s="180" t="s">
        <v>329</v>
      </c>
      <c r="C308" s="181" t="s">
        <v>329</v>
      </c>
      <c r="D308" s="180" t="s">
        <v>669</v>
      </c>
      <c r="E308" s="182">
        <v>1819</v>
      </c>
    </row>
    <row r="309" spans="1:5" x14ac:dyDescent="0.25">
      <c r="A309" s="179">
        <v>2025</v>
      </c>
      <c r="B309" s="180" t="s">
        <v>330</v>
      </c>
      <c r="C309" s="181" t="s">
        <v>330</v>
      </c>
      <c r="D309" s="180" t="s">
        <v>670</v>
      </c>
      <c r="E309" s="182">
        <v>41557</v>
      </c>
    </row>
    <row r="310" spans="1:5" x14ac:dyDescent="0.25">
      <c r="A310" s="179">
        <v>2025</v>
      </c>
      <c r="B310" s="180" t="s">
        <v>273</v>
      </c>
      <c r="C310" s="181" t="s">
        <v>273</v>
      </c>
      <c r="D310" s="180" t="s">
        <v>615</v>
      </c>
      <c r="E310" s="182">
        <v>2997</v>
      </c>
    </row>
    <row r="311" spans="1:5" x14ac:dyDescent="0.25">
      <c r="A311" s="179">
        <v>2025</v>
      </c>
      <c r="B311" s="180" t="s">
        <v>55</v>
      </c>
      <c r="C311" s="181" t="s">
        <v>55</v>
      </c>
      <c r="D311" s="180" t="s">
        <v>407</v>
      </c>
      <c r="E311" s="182">
        <v>1698</v>
      </c>
    </row>
    <row r="312" spans="1:5" x14ac:dyDescent="0.25">
      <c r="A312" s="179">
        <v>2025</v>
      </c>
      <c r="B312" s="180" t="s">
        <v>332</v>
      </c>
      <c r="C312" s="181" t="s">
        <v>332</v>
      </c>
      <c r="D312" s="180" t="s">
        <v>672</v>
      </c>
      <c r="E312" s="182">
        <v>1551</v>
      </c>
    </row>
    <row r="313" spans="1:5" x14ac:dyDescent="0.25">
      <c r="A313" s="179">
        <v>2025</v>
      </c>
      <c r="B313" s="180" t="s">
        <v>333</v>
      </c>
      <c r="C313" s="181" t="s">
        <v>333</v>
      </c>
      <c r="D313" s="180" t="s">
        <v>673</v>
      </c>
      <c r="E313" s="182">
        <v>8604</v>
      </c>
    </row>
    <row r="314" spans="1:5" x14ac:dyDescent="0.25">
      <c r="A314" s="179">
        <v>2025</v>
      </c>
      <c r="B314" s="180" t="s">
        <v>334</v>
      </c>
      <c r="C314" s="181" t="s">
        <v>334</v>
      </c>
      <c r="D314" s="180" t="s">
        <v>674</v>
      </c>
      <c r="E314" s="182">
        <v>1076</v>
      </c>
    </row>
    <row r="315" spans="1:5" x14ac:dyDescent="0.25">
      <c r="A315" s="179">
        <v>2025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2025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2025</v>
      </c>
      <c r="B317" s="180" t="s">
        <v>337</v>
      </c>
      <c r="C317" s="181" t="s">
        <v>337</v>
      </c>
      <c r="D317" s="180" t="s">
        <v>677</v>
      </c>
      <c r="E317" s="182">
        <v>3496</v>
      </c>
    </row>
    <row r="318" spans="1:5" x14ac:dyDescent="0.25">
      <c r="A318" s="179">
        <v>2025</v>
      </c>
      <c r="B318" s="180" t="s">
        <v>331</v>
      </c>
      <c r="C318" s="181" t="s">
        <v>331</v>
      </c>
      <c r="D318" s="180" t="s">
        <v>671</v>
      </c>
      <c r="E318" s="182">
        <v>13054</v>
      </c>
    </row>
    <row r="319" spans="1:5" x14ac:dyDescent="0.25">
      <c r="A319" s="179">
        <v>2025</v>
      </c>
      <c r="B319" s="180" t="s">
        <v>338</v>
      </c>
      <c r="C319" s="181" t="s">
        <v>338</v>
      </c>
      <c r="D319" s="180" t="s">
        <v>678</v>
      </c>
      <c r="E319" s="182">
        <v>2719</v>
      </c>
    </row>
    <row r="320" spans="1:5" x14ac:dyDescent="0.25">
      <c r="A320" s="179">
        <v>2025</v>
      </c>
      <c r="B320" s="180" t="s">
        <v>339</v>
      </c>
      <c r="C320" s="181" t="s">
        <v>339</v>
      </c>
      <c r="D320" s="180" t="s">
        <v>679</v>
      </c>
      <c r="E320" s="182">
        <v>1767</v>
      </c>
    </row>
    <row r="321" spans="1:5" x14ac:dyDescent="0.25">
      <c r="A321" s="179">
        <v>2025</v>
      </c>
      <c r="B321" s="180" t="s">
        <v>340</v>
      </c>
      <c r="C321" s="181" t="s">
        <v>340</v>
      </c>
      <c r="D321" s="180" t="s">
        <v>680</v>
      </c>
      <c r="E321" s="182">
        <v>5105</v>
      </c>
    </row>
    <row r="322" spans="1:5" x14ac:dyDescent="0.25">
      <c r="A322" s="179">
        <v>2025</v>
      </c>
      <c r="B322" s="180" t="s">
        <v>341</v>
      </c>
      <c r="C322" s="181" t="s">
        <v>341</v>
      </c>
      <c r="D322" s="180" t="s">
        <v>681</v>
      </c>
      <c r="E322" s="182">
        <v>858</v>
      </c>
    </row>
    <row r="323" spans="1:5" x14ac:dyDescent="0.25">
      <c r="A323" s="179">
        <v>2025</v>
      </c>
      <c r="B323" s="180" t="s">
        <v>342</v>
      </c>
      <c r="C323" s="181" t="s">
        <v>342</v>
      </c>
      <c r="D323" s="180" t="s">
        <v>682</v>
      </c>
      <c r="E323" s="182">
        <v>0</v>
      </c>
    </row>
    <row r="324" spans="1:5" x14ac:dyDescent="0.25">
      <c r="A324" s="179">
        <v>2025</v>
      </c>
      <c r="B324" s="180" t="s">
        <v>343</v>
      </c>
      <c r="C324" s="181" t="s">
        <v>343</v>
      </c>
      <c r="D324" s="180" t="s">
        <v>683</v>
      </c>
      <c r="E324" s="182">
        <v>3888</v>
      </c>
    </row>
    <row r="325" spans="1:5" x14ac:dyDescent="0.25">
      <c r="A325" s="179">
        <v>2025</v>
      </c>
      <c r="B325" s="180" t="s">
        <v>344</v>
      </c>
      <c r="C325" s="181" t="s">
        <v>344</v>
      </c>
      <c r="D325" s="180" t="s">
        <v>684</v>
      </c>
      <c r="E325" s="182">
        <v>1287</v>
      </c>
    </row>
    <row r="326" spans="1:5" x14ac:dyDescent="0.25">
      <c r="A326" s="179">
        <v>2025</v>
      </c>
      <c r="B326" s="180" t="s">
        <v>345</v>
      </c>
      <c r="C326" s="181" t="s">
        <v>345</v>
      </c>
      <c r="D326" s="180" t="s">
        <v>685</v>
      </c>
      <c r="E326" s="182">
        <v>3298</v>
      </c>
    </row>
    <row r="327" spans="1:5" x14ac:dyDescent="0.25">
      <c r="A327" s="179">
        <v>2025</v>
      </c>
      <c r="B327" s="180" t="s">
        <v>346</v>
      </c>
      <c r="C327" s="181" t="s">
        <v>346</v>
      </c>
      <c r="D327" s="180" t="s">
        <v>686</v>
      </c>
      <c r="E327" s="182">
        <v>6111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1982614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2025-06-18T13:57:02Z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