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5\"/>
    </mc:Choice>
  </mc:AlternateContent>
  <xr:revisionPtr revIDLastSave="0" documentId="13_ncr:1_{4588DCE0-C3B7-4F37-8392-6B64D4EE206F}" xr6:coauthVersionLast="47" xr6:coauthVersionMax="47" xr10:uidLastSave="{00000000-0000-0000-0000-000000000000}"/>
  <bookViews>
    <workbookView xWindow="2868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0" l="1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312" i="1" l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T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1" i="3"/>
  <c r="G81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T322" i="5" s="1"/>
  <c r="C168" i="5"/>
  <c r="T168" i="5" s="1"/>
  <c r="C7" i="5"/>
  <c r="J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T56" i="5" s="1"/>
  <c r="C59" i="5"/>
  <c r="T59" i="5" s="1"/>
  <c r="C65" i="5"/>
  <c r="T65" i="5" s="1"/>
  <c r="C69" i="5"/>
  <c r="T69" i="5" s="1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T120" i="5" s="1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T197" i="5" s="1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T60" i="5" s="1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T102" i="5" s="1"/>
  <c r="C108" i="5"/>
  <c r="T108" i="5" s="1"/>
  <c r="C111" i="5"/>
  <c r="T111" i="5" s="1"/>
  <c r="C114" i="5"/>
  <c r="T114" i="5" s="1"/>
  <c r="C118" i="5"/>
  <c r="T118" i="5" s="1"/>
  <c r="C124" i="5"/>
  <c r="T124" i="5" s="1"/>
  <c r="C127" i="5"/>
  <c r="T127" i="5" s="1"/>
  <c r="C130" i="5"/>
  <c r="T130" i="5" s="1"/>
  <c r="C135" i="5"/>
  <c r="T135" i="5" s="1"/>
  <c r="C138" i="5"/>
  <c r="T138" i="5" s="1"/>
  <c r="C143" i="5"/>
  <c r="T143" i="5" s="1"/>
  <c r="C146" i="5"/>
  <c r="T146" i="5" s="1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T51" i="5" s="1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T115" i="5" s="1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T167" i="5" s="1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T231" i="5" s="1"/>
  <c r="C239" i="5"/>
  <c r="T239" i="5" s="1"/>
  <c r="C243" i="5"/>
  <c r="T243" i="5" s="1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T307" i="5" s="1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T103" i="5" s="1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T184" i="5" s="1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T325" i="5" s="1"/>
  <c r="C330" i="5"/>
  <c r="T330" i="5" s="1"/>
  <c r="C9" i="5"/>
  <c r="T9" i="5" s="1"/>
  <c r="C14" i="5"/>
  <c r="T14" i="5" s="1"/>
  <c r="C20" i="5"/>
  <c r="T20" i="5" s="1"/>
  <c r="C39" i="5"/>
  <c r="T39" i="5" s="1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T179" i="5" s="1"/>
  <c r="C200" i="5"/>
  <c r="T200" i="5" s="1"/>
  <c r="C220" i="5"/>
  <c r="T220" i="5" s="1"/>
  <c r="C241" i="5"/>
  <c r="T241" i="5" s="1"/>
  <c r="C252" i="5"/>
  <c r="T252" i="5" s="1"/>
  <c r="C262" i="5"/>
  <c r="T262" i="5" s="1"/>
  <c r="C273" i="5"/>
  <c r="T273" i="5" s="1"/>
  <c r="C284" i="5"/>
  <c r="T284" i="5" s="1"/>
  <c r="C294" i="5"/>
  <c r="T294" i="5" s="1"/>
  <c r="C305" i="5"/>
  <c r="T305" i="5" s="1"/>
  <c r="C316" i="5"/>
  <c r="T316" i="5" s="1"/>
  <c r="C326" i="5"/>
  <c r="T326" i="5" s="1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T306" i="5" s="1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T134" i="5" s="1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T257" i="5" s="1"/>
  <c r="C278" i="5"/>
  <c r="T278" i="5" s="1"/>
  <c r="C300" i="5"/>
  <c r="T300" i="5" s="1"/>
  <c r="C321" i="5"/>
  <c r="T321" i="5" s="1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I12" i="3"/>
  <c r="K12" i="3" s="1"/>
  <c r="I20" i="3"/>
  <c r="I28" i="3"/>
  <c r="I36" i="3"/>
  <c r="K36" i="3" s="1"/>
  <c r="I44" i="3"/>
  <c r="K44" i="3" s="1"/>
  <c r="I52" i="3"/>
  <c r="K52" i="3" s="1"/>
  <c r="I60" i="3"/>
  <c r="I68" i="3"/>
  <c r="K68" i="3" s="1"/>
  <c r="I76" i="3"/>
  <c r="K76" i="3" s="1"/>
  <c r="I84" i="3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I140" i="3"/>
  <c r="I148" i="3"/>
  <c r="H275" i="1"/>
  <c r="I327" i="3"/>
  <c r="K327" i="3" s="1"/>
  <c r="I322" i="3"/>
  <c r="I317" i="3"/>
  <c r="K317" i="3" s="1"/>
  <c r="I312" i="3"/>
  <c r="I303" i="3"/>
  <c r="I298" i="3"/>
  <c r="I293" i="3"/>
  <c r="K293" i="3" s="1"/>
  <c r="I289" i="3"/>
  <c r="K289" i="3" s="1"/>
  <c r="I284" i="3"/>
  <c r="K284" i="3" s="1"/>
  <c r="I279" i="3"/>
  <c r="K279" i="3" s="1"/>
  <c r="I274" i="3"/>
  <c r="K274" i="3" s="1"/>
  <c r="I269" i="3"/>
  <c r="I264" i="3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I229" i="3"/>
  <c r="K229" i="3" s="1"/>
  <c r="I225" i="3"/>
  <c r="K225" i="3" s="1"/>
  <c r="I220" i="3"/>
  <c r="K220" i="3" s="1"/>
  <c r="I215" i="3"/>
  <c r="I210" i="3"/>
  <c r="K210" i="3" s="1"/>
  <c r="I205" i="3"/>
  <c r="K205" i="3" s="1"/>
  <c r="I201" i="3"/>
  <c r="I196" i="3"/>
  <c r="K196" i="3" s="1"/>
  <c r="I192" i="3"/>
  <c r="I183" i="3"/>
  <c r="K183" i="3" s="1"/>
  <c r="I178" i="3"/>
  <c r="K178" i="3" s="1"/>
  <c r="I173" i="3"/>
  <c r="K173" i="3" s="1"/>
  <c r="I169" i="3"/>
  <c r="I164" i="3"/>
  <c r="K164" i="3" s="1"/>
  <c r="I160" i="3"/>
  <c r="I151" i="3"/>
  <c r="K151" i="3" s="1"/>
  <c r="I141" i="3"/>
  <c r="I129" i="3"/>
  <c r="K129" i="3" s="1"/>
  <c r="I120" i="3"/>
  <c r="K120" i="3" s="1"/>
  <c r="I109" i="3"/>
  <c r="I97" i="3"/>
  <c r="K97" i="3" s="1"/>
  <c r="I88" i="3"/>
  <c r="I77" i="3"/>
  <c r="K77" i="3" s="1"/>
  <c r="I65" i="3"/>
  <c r="K65" i="3" s="1"/>
  <c r="I56" i="3"/>
  <c r="K56" i="3" s="1"/>
  <c r="I45" i="3"/>
  <c r="K45" i="3" s="1"/>
  <c r="I33" i="3"/>
  <c r="K33" i="3" s="1"/>
  <c r="I24" i="3"/>
  <c r="I13" i="3"/>
  <c r="K13" i="3" s="1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K138" i="3" s="1"/>
  <c r="I135" i="3"/>
  <c r="K135" i="3" s="1"/>
  <c r="I130" i="3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I90" i="3"/>
  <c r="K90" i="3" s="1"/>
  <c r="I87" i="3"/>
  <c r="K87" i="3" s="1"/>
  <c r="I82" i="3"/>
  <c r="K82" i="3" s="1"/>
  <c r="I79" i="3"/>
  <c r="I74" i="3"/>
  <c r="K74" i="3" s="1"/>
  <c r="I71" i="3"/>
  <c r="K71" i="3" s="1"/>
  <c r="I66" i="3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I31" i="3"/>
  <c r="I26" i="3"/>
  <c r="K26" i="3" s="1"/>
  <c r="I23" i="3"/>
  <c r="K23" i="3" s="1"/>
  <c r="I18" i="3"/>
  <c r="K18" i="3" s="1"/>
  <c r="I15" i="3"/>
  <c r="K15" i="3" s="1"/>
  <c r="I10" i="3"/>
  <c r="K10" i="3" s="1"/>
  <c r="I7" i="3"/>
  <c r="I6" i="3"/>
  <c r="I326" i="3"/>
  <c r="I323" i="3"/>
  <c r="K323" i="3" s="1"/>
  <c r="I318" i="3"/>
  <c r="K318" i="3" s="1"/>
  <c r="I315" i="3"/>
  <c r="I310" i="3"/>
  <c r="K310" i="3" s="1"/>
  <c r="I307" i="3"/>
  <c r="K307" i="3" s="1"/>
  <c r="I302" i="3"/>
  <c r="K302" i="3" s="1"/>
  <c r="I299" i="3"/>
  <c r="I294" i="3"/>
  <c r="I291" i="3"/>
  <c r="I286" i="3"/>
  <c r="K286" i="3" s="1"/>
  <c r="I283" i="3"/>
  <c r="I278" i="3"/>
  <c r="K278" i="3" s="1"/>
  <c r="I275" i="3"/>
  <c r="K275" i="3" s="1"/>
  <c r="I270" i="3"/>
  <c r="K270" i="3" s="1"/>
  <c r="I267" i="3"/>
  <c r="K267" i="3" s="1"/>
  <c r="I262" i="3"/>
  <c r="I259" i="3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I227" i="3"/>
  <c r="I222" i="3"/>
  <c r="I219" i="3"/>
  <c r="I214" i="3"/>
  <c r="K214" i="3" s="1"/>
  <c r="I211" i="3"/>
  <c r="K211" i="3" s="1"/>
  <c r="I206" i="3"/>
  <c r="K206" i="3" s="1"/>
  <c r="I203" i="3"/>
  <c r="I198" i="3"/>
  <c r="I195" i="3"/>
  <c r="I190" i="3"/>
  <c r="K190" i="3" s="1"/>
  <c r="I187" i="3"/>
  <c r="I182" i="3"/>
  <c r="K182" i="3" s="1"/>
  <c r="I179" i="3"/>
  <c r="K179" i="3" s="1"/>
  <c r="I174" i="3"/>
  <c r="K174" i="3" s="1"/>
  <c r="I171" i="3"/>
  <c r="I166" i="3"/>
  <c r="I163" i="3"/>
  <c r="K163" i="3" s="1"/>
  <c r="I158" i="3"/>
  <c r="I155" i="3"/>
  <c r="I150" i="3"/>
  <c r="K150" i="3" s="1"/>
  <c r="I147" i="3"/>
  <c r="I142" i="3"/>
  <c r="K142" i="3" s="1"/>
  <c r="I139" i="3"/>
  <c r="I134" i="3"/>
  <c r="K134" i="3" s="1"/>
  <c r="I131" i="3"/>
  <c r="K131" i="3" s="1"/>
  <c r="I126" i="3"/>
  <c r="K126" i="3" s="1"/>
  <c r="I123" i="3"/>
  <c r="I118" i="3"/>
  <c r="I115" i="3"/>
  <c r="K115" i="3" s="1"/>
  <c r="I110" i="3"/>
  <c r="K110" i="3" s="1"/>
  <c r="I107" i="3"/>
  <c r="I102" i="3"/>
  <c r="K102" i="3" s="1"/>
  <c r="I99" i="3"/>
  <c r="I94" i="3"/>
  <c r="K94" i="3" s="1"/>
  <c r="I91" i="3"/>
  <c r="I86" i="3"/>
  <c r="K86" i="3" s="1"/>
  <c r="I83" i="3"/>
  <c r="K83" i="3" s="1"/>
  <c r="I78" i="3"/>
  <c r="K78" i="3" s="1"/>
  <c r="I75" i="3"/>
  <c r="I70" i="3"/>
  <c r="K70" i="3" s="1"/>
  <c r="I67" i="3"/>
  <c r="K67" i="3" s="1"/>
  <c r="I62" i="3"/>
  <c r="K62" i="3" s="1"/>
  <c r="I59" i="3"/>
  <c r="I54" i="3"/>
  <c r="K54" i="3" s="1"/>
  <c r="I51" i="3"/>
  <c r="I46" i="3"/>
  <c r="K46" i="3" s="1"/>
  <c r="I43" i="3"/>
  <c r="I38" i="3"/>
  <c r="K38" i="3" s="1"/>
  <c r="I35" i="3"/>
  <c r="I30" i="3"/>
  <c r="K30" i="3" s="1"/>
  <c r="I27" i="3"/>
  <c r="I22" i="3"/>
  <c r="I19" i="3"/>
  <c r="I14" i="3"/>
  <c r="K14" i="3" s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24" i="3" l="1"/>
  <c r="K298" i="3"/>
  <c r="K140" i="3"/>
  <c r="K156" i="3"/>
  <c r="K266" i="3"/>
  <c r="K292" i="3"/>
  <c r="K180" i="3"/>
  <c r="K101" i="3"/>
  <c r="K324" i="3"/>
  <c r="K268" i="3"/>
  <c r="K212" i="3"/>
  <c r="K152" i="3"/>
  <c r="K40" i="3"/>
  <c r="K189" i="3"/>
  <c r="K237" i="3"/>
  <c r="K145" i="3"/>
  <c r="K280" i="3"/>
  <c r="K61" i="3"/>
  <c r="K259" i="3"/>
  <c r="H293" i="1"/>
  <c r="H34" i="1"/>
  <c r="K34" i="3"/>
  <c r="K88" i="3"/>
  <c r="K35" i="3"/>
  <c r="K208" i="3"/>
  <c r="K89" i="3"/>
  <c r="K99" i="3"/>
  <c r="K166" i="3"/>
  <c r="K230" i="3"/>
  <c r="K269" i="3"/>
  <c r="K312" i="3"/>
  <c r="K299" i="3"/>
  <c r="K21" i="3"/>
  <c r="K330" i="3"/>
  <c r="K19" i="3"/>
  <c r="K80" i="3"/>
  <c r="K224" i="3"/>
  <c r="K256" i="3"/>
  <c r="K200" i="3"/>
  <c r="K144" i="3"/>
  <c r="K29" i="3"/>
  <c r="K290" i="3"/>
  <c r="K233" i="3"/>
  <c r="K177" i="3"/>
  <c r="K81" i="3"/>
  <c r="K104" i="3"/>
  <c r="K37" i="3"/>
  <c r="K257" i="3"/>
  <c r="K320" i="3"/>
  <c r="K287" i="3"/>
  <c r="K217" i="3"/>
  <c r="K51" i="3"/>
  <c r="K239" i="3"/>
  <c r="K147" i="3"/>
  <c r="K27" i="3"/>
  <c r="K59" i="3"/>
  <c r="K91" i="3"/>
  <c r="K123" i="3"/>
  <c r="K215" i="3"/>
  <c r="K20" i="3"/>
  <c r="K158" i="3"/>
  <c r="K291" i="3"/>
  <c r="K264" i="3"/>
  <c r="K303" i="3"/>
  <c r="K132" i="3"/>
  <c r="K11" i="3"/>
  <c r="K170" i="3"/>
  <c r="K281" i="3"/>
  <c r="K285" i="3"/>
  <c r="K228" i="3"/>
  <c r="K172" i="3"/>
  <c r="K85" i="3"/>
  <c r="K316" i="3"/>
  <c r="K261" i="3"/>
  <c r="K204" i="3"/>
  <c r="K137" i="3"/>
  <c r="K25" i="3"/>
  <c r="K272" i="3"/>
  <c r="K149" i="3"/>
  <c r="K258" i="3"/>
  <c r="K175" i="3"/>
  <c r="K216" i="3"/>
  <c r="K195" i="3"/>
  <c r="K227" i="3"/>
  <c r="K198" i="3"/>
  <c r="K262" i="3"/>
  <c r="K294" i="3"/>
  <c r="K326" i="3"/>
  <c r="K31" i="3"/>
  <c r="K95" i="3"/>
  <c r="K141" i="3"/>
  <c r="K192" i="3"/>
  <c r="K60" i="3"/>
  <c r="K184" i="3"/>
  <c r="K295" i="3"/>
  <c r="K277" i="3"/>
  <c r="K221" i="3"/>
  <c r="K167" i="3"/>
  <c r="K72" i="3"/>
  <c r="K309" i="3"/>
  <c r="K253" i="3"/>
  <c r="K199" i="3"/>
  <c r="K125" i="3"/>
  <c r="K9" i="3"/>
  <c r="K306" i="3"/>
  <c r="K288" i="3"/>
  <c r="K161" i="3"/>
  <c r="K154" i="3"/>
  <c r="K301" i="3"/>
  <c r="K121" i="3"/>
  <c r="T7" i="5"/>
  <c r="K311" i="3"/>
  <c r="K222" i="3"/>
  <c r="K236" i="3"/>
  <c r="K75" i="3"/>
  <c r="K139" i="3"/>
  <c r="K203" i="3"/>
  <c r="K6" i="3"/>
  <c r="K66" i="3"/>
  <c r="K130" i="3"/>
  <c r="K197" i="3"/>
  <c r="K308" i="3"/>
  <c r="K271" i="3"/>
  <c r="K213" i="3"/>
  <c r="K159" i="3"/>
  <c r="K57" i="3"/>
  <c r="K304" i="3"/>
  <c r="K247" i="3"/>
  <c r="K191" i="3"/>
  <c r="K112" i="3"/>
  <c r="K32" i="3"/>
  <c r="K181" i="3"/>
  <c r="K202" i="3"/>
  <c r="K223" i="3"/>
  <c r="K8" i="3"/>
  <c r="K43" i="3"/>
  <c r="K107" i="3"/>
  <c r="K171" i="3"/>
  <c r="K234" i="3"/>
  <c r="K7" i="3"/>
  <c r="K160" i="3"/>
  <c r="K201" i="3"/>
  <c r="K322" i="3"/>
  <c r="K49" i="3"/>
  <c r="K209" i="3"/>
  <c r="K321" i="3"/>
  <c r="K319" i="3"/>
  <c r="K263" i="3"/>
  <c r="K207" i="3"/>
  <c r="K153" i="3"/>
  <c r="K41" i="3"/>
  <c r="K296" i="3"/>
  <c r="K241" i="3"/>
  <c r="K185" i="3"/>
  <c r="K96" i="3"/>
  <c r="K64" i="3"/>
  <c r="K17" i="3"/>
  <c r="K245" i="3"/>
  <c r="K313" i="3"/>
  <c r="K231" i="3"/>
  <c r="K300" i="3"/>
  <c r="K176" i="3"/>
  <c r="K118" i="3"/>
  <c r="K79" i="3"/>
  <c r="K169" i="3"/>
  <c r="K28" i="3"/>
  <c r="K105" i="3"/>
  <c r="K305" i="3"/>
  <c r="K248" i="3"/>
  <c r="K193" i="3"/>
  <c r="K128" i="3"/>
  <c r="K16" i="3"/>
  <c r="K282" i="3"/>
  <c r="K226" i="3"/>
  <c r="K165" i="3"/>
  <c r="K69" i="3"/>
  <c r="K93" i="3"/>
  <c r="K162" i="3"/>
  <c r="K168" i="3"/>
  <c r="K73" i="3"/>
  <c r="K265" i="3"/>
  <c r="K328" i="3"/>
  <c r="K325" i="3"/>
  <c r="K133" i="3"/>
  <c r="K314" i="3"/>
  <c r="K22" i="3"/>
  <c r="K155" i="3"/>
  <c r="K187" i="3"/>
  <c r="K219" i="3"/>
  <c r="K283" i="3"/>
  <c r="K315" i="3"/>
  <c r="K109" i="3"/>
  <c r="K148" i="3"/>
  <c r="K84" i="3"/>
  <c r="K136" i="3"/>
  <c r="K252" i="3"/>
  <c r="K297" i="3"/>
  <c r="K242" i="3"/>
  <c r="K186" i="3"/>
  <c r="K113" i="3"/>
  <c r="K329" i="3"/>
  <c r="K276" i="3"/>
  <c r="K218" i="3"/>
  <c r="K157" i="3"/>
  <c r="K53" i="3"/>
  <c r="K194" i="3"/>
  <c r="K250" i="3"/>
  <c r="K188" i="3"/>
  <c r="K117" i="3"/>
  <c r="K273" i="3"/>
  <c r="K48" i="3"/>
  <c r="K232" i="3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G6" i="3" s="1"/>
  <c r="H6" i="3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C11" i="12" s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C9" i="12" l="1"/>
  <c r="N7" i="5"/>
  <c r="C8" i="12"/>
  <c r="G331" i="3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N26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<sst xmlns="http://schemas.openxmlformats.org/spreadsheetml/2006/main" count="4467" uniqueCount="1156">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</sst>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1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0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4340427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0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1996722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16730189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0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4032818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0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1020105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0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8591286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0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3711708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0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1849117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0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8723582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0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7795278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0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3583751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0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5244192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0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26489950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0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9502495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0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1679510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0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87703050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0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6101976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0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1834051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0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1544293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0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11272701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0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3275898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0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4332302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0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13542121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0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2826541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2737794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0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3531282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0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3752001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0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4241125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0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5302984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0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1012074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0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9585301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0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28121583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0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4707685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0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19278274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0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16519002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0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4439217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0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3717767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0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3643409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2436265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0</v>
      </c>
      <c r="G45" s="21">
        <f>IF(OR(Notes!$B$3="Pay 1 Regular State Payment Budget",Notes!$B$3="Pay 2 Regular State Payment Budget"),0,INDEX(Data[],MATCH($A45,Data[Dist],0),MATCH(G$4,Data[#Headers],0)))</f>
        <v>0</v>
      </c>
      <c r="H45" s="21">
        <f>INDEX(Data[],MATCH($A45,Data[Dist],0),MATCH(H$4,Data[#Headers],0))</f>
        <v>32204697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0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2144599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0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2093115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0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2550521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0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6094904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0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4793286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0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16867878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10505479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40671289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0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125586627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9111117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0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11500406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5596996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0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3545448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0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11137119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0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3291727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0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5837613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0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5565986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0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10685279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11604270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0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1777407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0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8191397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0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7265554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0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6178355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0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12167867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0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2394799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0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975172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0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21244695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0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4929228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0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32197743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0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5391407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0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33785247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3406606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0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2598668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0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6374588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0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3142527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0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1958411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0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78452919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0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10653504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0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24888758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0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3426906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0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109871582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0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8307159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0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9751130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0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1434952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0</v>
      </c>
      <c r="G90" s="21">
        <f>IF(OR(Notes!$B$3="Pay 1 Regular State Payment Budget",Notes!$B$3="Pay 2 Regular State Payment Budget"),0,INDEX(Data[],MATCH($A90,Data[Dist],0),MATCH(G$4,Data[#Headers],0)))</f>
        <v>0</v>
      </c>
      <c r="H90" s="21">
        <f>INDEX(Data[],MATCH($A90,Data[Dist],0),MATCH(H$4,Data[#Headers],0))</f>
        <v>17383540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0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6909557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0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273283323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861110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0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6755168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0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79355307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0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2743124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0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2292541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0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3298984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0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6716627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0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8017963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0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4427713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4075626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0</v>
      </c>
      <c r="G103" s="21">
        <f>IF(OR(Notes!$B$3="Pay 1 Regular State Payment Budget",Notes!$B$3="Pay 2 Regular State Payment Budget"),0,INDEX(Data[],MATCH($A103,Data[Dist],0),MATCH(G$4,Data[#Headers],0)))</f>
        <v>0</v>
      </c>
      <c r="H103" s="21">
        <f>INDEX(Data[],MATCH($A103,Data[Dist],0),MATCH(H$4,Data[#Headers],0))</f>
        <v>4227326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3519341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0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1871378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0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2498977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2919486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0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4262461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0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4073945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0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3138556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0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1364591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0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9258169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0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2800011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10177083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0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7843178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0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29398598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0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15719697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0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3318821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0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2877462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0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4557777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0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2949102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0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10553088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0</v>
      </c>
      <c r="G123" s="21">
        <f>IF(OR(Notes!$B$3="Pay 1 Regular State Payment Budget",Notes!$B$3="Pay 2 Regular State Payment Budget"),0,INDEX(Data[],MATCH($A123,Data[Dist],0),MATCH(G$4,Data[#Headers],0)))</f>
        <v>0</v>
      </c>
      <c r="H123" s="21">
        <f>INDEX(Data[],MATCH($A123,Data[Dist],0),MATCH(H$4,Data[#Headers],0))</f>
        <v>1116369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0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4235141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0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13652322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0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2142062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0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2094915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0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5052534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0</v>
      </c>
      <c r="G129" s="21">
        <f>IF(OR(Notes!$B$3="Pay 1 Regular State Payment Budget",Notes!$B$3="Pay 2 Regular State Payment Budget"),0,INDEX(Data[],MATCH($A129,Data[Dist],0),MATCH(G$4,Data[#Headers],0)))</f>
        <v>0</v>
      </c>
      <c r="H129" s="21">
        <f>INDEX(Data[],MATCH($A129,Data[Dist],0),MATCH(H$4,Data[#Headers],0))</f>
        <v>1736753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0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11192304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0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3180085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0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5082952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0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2872559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0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3984445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0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2221983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0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1085194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0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8303448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9739317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0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1383752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3584859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0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3829515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0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3966486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0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7899769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0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2252057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0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6000688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0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8541331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0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10655864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0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27262962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0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6312065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0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95992015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0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7364343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0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4034892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0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4104633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0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3450593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0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7730271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0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6831100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0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49222005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0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16836849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0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2507399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0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3361617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0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13974242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0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3716324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0</v>
      </c>
      <c r="G163" s="21">
        <f>IF(OR(Notes!$B$3="Pay 1 Regular State Payment Budget",Notes!$B$3="Pay 2 Regular State Payment Budget"),0,INDEX(Data[],MATCH($A163,Data[Dist],0),MATCH(G$4,Data[#Headers],0)))</f>
        <v>0</v>
      </c>
      <c r="H163" s="21">
        <f>INDEX(Data[],MATCH($A163,Data[Dist],0),MATCH(H$4,Data[#Headers],0))</f>
        <v>2728649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0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2358427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0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4406686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0</v>
      </c>
      <c r="G166" s="21">
        <f>IF(OR(Notes!$B$3="Pay 1 Regular State Payment Budget",Notes!$B$3="Pay 2 Regular State Payment Budget"),0,INDEX(Data[],MATCH($A166,Data[Dist],0),MATCH(G$4,Data[#Headers],0)))</f>
        <v>0</v>
      </c>
      <c r="H166" s="21">
        <f>INDEX(Data[],MATCH($A166,Data[Dist],0),MATCH(H$4,Data[#Headers],0))</f>
        <v>3529395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0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16204943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0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3634441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0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15979358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0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5179778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0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56626697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0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5668936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0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4444401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0</v>
      </c>
      <c r="G174" s="21">
        <f>IF(OR(Notes!$B$3="Pay 1 Regular State Payment Budget",Notes!$B$3="Pay 2 Regular State Payment Budget"),0,INDEX(Data[],MATCH($A174,Data[Dist],0),MATCH(G$4,Data[#Headers],0)))</f>
        <v>0</v>
      </c>
      <c r="H174" s="21">
        <f>INDEX(Data[],MATCH($A174,Data[Dist],0),MATCH(H$4,Data[#Headers],0))</f>
        <v>2109263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0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4958672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0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3016692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5278986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0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3569400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0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3903615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0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3188695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0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10574946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0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4083973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0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2380660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0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14943215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0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48094252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0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3577307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0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25709355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0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10217031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0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6142112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0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2530269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0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3323930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0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8320290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0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5237895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0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6330795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2222979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0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7085100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0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2570398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0</v>
      </c>
      <c r="G198" s="21">
        <f>IF(OR(Notes!$B$3="Pay 1 Regular State Payment Budget",Notes!$B$3="Pay 2 Regular State Payment Budget"),0,INDEX(Data[],MATCH($A198,Data[Dist],0),MATCH(G$4,Data[#Headers],0)))</f>
        <v>0</v>
      </c>
      <c r="H198" s="21">
        <f>INDEX(Data[],MATCH($A198,Data[Dist],0),MATCH(H$4,Data[#Headers],0))</f>
        <v>1919544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0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1688918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0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1552851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0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4185637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0</v>
      </c>
      <c r="G202" s="21">
        <f>IF(OR(Notes!$B$3="Pay 1 Regular State Payment Budget",Notes!$B$3="Pay 2 Regular State Payment Budget"),0,INDEX(Data[],MATCH($A202,Data[Dist],0),MATCH(G$4,Data[#Headers],0)))</f>
        <v>0</v>
      </c>
      <c r="H202" s="21">
        <f>INDEX(Data[],MATCH($A202,Data[Dist],0),MATCH(H$4,Data[#Headers],0))</f>
        <v>13294427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0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8184170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0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2038318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0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35420691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0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4222670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0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10242260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0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3021196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0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6426788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0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4557497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0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24203700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0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5257737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0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3787299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0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8296290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0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3250690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0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3686923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0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982252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0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16083297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0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20326590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0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3082411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0</v>
      </c>
      <c r="G221" s="21">
        <f>IF(OR(Notes!$B$3="Pay 1 Regular State Payment Budget",Notes!$B$3="Pay 2 Regular State Payment Budget"),0,INDEX(Data[],MATCH($A221,Data[Dist],0),MATCH(G$4,Data[#Headers],0)))</f>
        <v>0</v>
      </c>
      <c r="H221" s="21">
        <f>INDEX(Data[],MATCH($A221,Data[Dist],0),MATCH(H$4,Data[#Headers],0))</f>
        <v>3499616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0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27350278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0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4755747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0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5636747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0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11576497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0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3348311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0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358280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0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1475833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0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716856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0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6284957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0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17730900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0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47077762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0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3475158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0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1133647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0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1881714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0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3273506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0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14727588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17494582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0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38897011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5917125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0</v>
      </c>
      <c r="G241" s="21">
        <f>IF(OR(Notes!$B$3="Pay 1 Regular State Payment Budget",Notes!$B$3="Pay 2 Regular State Payment Budget"),0,INDEX(Data[],MATCH($A241,Data[Dist],0),MATCH(G$4,Data[#Headers],0)))</f>
        <v>0</v>
      </c>
      <c r="H241" s="21">
        <f>INDEX(Data[],MATCH($A241,Data[Dist],0),MATCH(H$4,Data[#Headers],0))</f>
        <v>2618802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0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6850195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7504048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0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7784959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0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1666338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0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1978938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0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6325601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0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6964115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0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3063268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0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1166973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0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3319349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0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1720579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0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2273882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0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1338870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0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8481311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0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1802092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0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4785025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8775341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7756837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0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4517307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0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2715524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0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4309387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0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12337527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0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134122550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0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2825705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0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5370883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0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9797874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0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3886745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0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3672997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0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6943007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0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1392291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0</v>
      </c>
      <c r="G272" s="21">
        <f>IF(OR(Notes!$B$3="Pay 1 Regular State Payment Budget",Notes!$B$3="Pay 2 Regular State Payment Budget"),0,INDEX(Data[],MATCH($A272,Data[Dist],0),MATCH(G$4,Data[#Headers],0)))</f>
        <v>0</v>
      </c>
      <c r="H272" s="21">
        <f>INDEX(Data[],MATCH($A272,Data[Dist],0),MATCH(H$4,Data[#Headers],0))</f>
        <v>12109741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0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4174018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0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56478563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16435160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0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2083640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3164269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0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1509046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4263286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0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24073079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0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1116936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0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5645505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0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5692727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0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5985794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0</v>
      </c>
      <c r="G285" s="21">
        <f>IF(OR(Notes!$B$3="Pay 1 Regular State Payment Budget",Notes!$B$3="Pay 2 Regular State Payment Budget"),0,INDEX(Data[],MATCH($A285,Data[Dist],0),MATCH(G$4,Data[#Headers],0)))</f>
        <v>0</v>
      </c>
      <c r="H285" s="21">
        <f>INDEX(Data[],MATCH($A285,Data[Dist],0),MATCH(H$4,Data[#Headers],0))</f>
        <v>3639082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0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4933489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0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1901463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0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3158617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0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2485498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0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2713547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0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783684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0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5330047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0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1634860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0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24917704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0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6522209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0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6754550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0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1997009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0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12028950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0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3941839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0</v>
      </c>
      <c r="G300" s="21">
        <f>IF(OR(Notes!$B$3="Pay 1 Regular State Payment Budget",Notes!$B$3="Pay 2 Regular State Payment Budget"),0,INDEX(Data[],MATCH($A300,Data[Dist],0),MATCH(G$4,Data[#Headers],0)))</f>
        <v>0</v>
      </c>
      <c r="H300" s="21">
        <f>INDEX(Data[],MATCH($A300,Data[Dist],0),MATCH(H$4,Data[#Headers],0))</f>
        <v>5363451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0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3760580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0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4943693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0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13594015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0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98520572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0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92603559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16502973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0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4186543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0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12660283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0</v>
      </c>
      <c r="G309" s="21">
        <f>IF(OR(Notes!$B$3="Pay 1 Regular State Payment Budget",Notes!$B$3="Pay 2 Regular State Payment Budget"),0,INDEX(Data[],MATCH($A309,Data[Dist],0),MATCH(G$4,Data[#Headers],0)))</f>
        <v>0</v>
      </c>
      <c r="H309" s="21">
        <f>INDEX(Data[],MATCH($A309,Data[Dist],0),MATCH(H$4,Data[#Headers],0))</f>
        <v>2151647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0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5057332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2780872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0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1876902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0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8970704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0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52584030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0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21649868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2056881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0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10763476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0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5866802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0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5173033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0</v>
      </c>
      <c r="G320" s="21">
        <f>IF(OR(Notes!$B$3="Pay 1 Regular State Payment Budget",Notes!$B$3="Pay 2 Regular State Payment Budget"),0,INDEX(Data[],MATCH($A320,Data[Dist],0),MATCH(G$4,Data[#Headers],0)))</f>
        <v>0</v>
      </c>
      <c r="H320" s="21">
        <f>INDEX(Data[],MATCH($A320,Data[Dist],0),MATCH(H$4,Data[#Headers],0))</f>
        <v>4031808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0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6289855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0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3039423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0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1244143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0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8248918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0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6721163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0</v>
      </c>
      <c r="G326" s="21">
        <f>IF(OR(Notes!$B$3="Pay 1 Regular State Payment Budget",Notes!$B$3="Pay 2 Regular State Payment Budget"),0,INDEX(Data[],MATCH($A326,Data[Dist],0),MATCH(G$4,Data[#Headers],0)))</f>
        <v>0</v>
      </c>
      <c r="H326" s="21">
        <f>INDEX(Data[],MATCH($A326,Data[Dist],0),MATCH(H$4,Data[#Headers],0))</f>
        <v>2550503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0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12347420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0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3845442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3872571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0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7875061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0</v>
      </c>
      <c r="G331" s="23">
        <f t="shared" si="0"/>
        <v>0</v>
      </c>
      <c r="H331" s="23">
        <f t="shared" si="0"/>
        <v>3641994374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1 State Foundation Aid (Code 3111)</v>
      </c>
      <c r="I4" s="17" t="str">
        <f>Notes!B3</f>
        <v>Pay 1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3196066</v>
      </c>
      <c r="I6" s="21">
        <f>INDEX(Data[],MATCH($A6,Data[Dist],0),MATCH(I$4,Data[#Headers],0))</f>
        <v>4340427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1440743</v>
      </c>
      <c r="I7" s="21">
        <f>INDEX(Data[],MATCH($A7,Data[Dist],0),MATCH(I$4,Data[#Headers],0))</f>
        <v>1996722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13628436</v>
      </c>
      <c r="I8" s="21">
        <f>INDEX(Data[],MATCH($A8,Data[Dist],0),MATCH(I$4,Data[#Headers],0))</f>
        <v>16730189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3144999</v>
      </c>
      <c r="I9" s="21">
        <f>INDEX(Data[],MATCH($A9,Data[Dist],0),MATCH(I$4,Data[#Headers],0))</f>
        <v>4032818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634220</v>
      </c>
      <c r="I10" s="21">
        <f>INDEX(Data[],MATCH($A10,Data[Dist],0),MATCH(I$4,Data[#Headers],0))</f>
        <v>1020105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6919538</v>
      </c>
      <c r="I11" s="21">
        <f>INDEX(Data[],MATCH($A11,Data[Dist],0),MATCH(I$4,Data[#Headers],0))</f>
        <v>8591286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2762894</v>
      </c>
      <c r="I12" s="21">
        <f>INDEX(Data[],MATCH($A12,Data[Dist],0),MATCH(I$4,Data[#Headers],0))</f>
        <v>3711708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1302142</v>
      </c>
      <c r="I13" s="21">
        <f>INDEX(Data[],MATCH($A13,Data[Dist],0),MATCH(I$4,Data[#Headers],0))</f>
        <v>1849117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6250355</v>
      </c>
      <c r="I14" s="21">
        <f>INDEX(Data[],MATCH($A14,Data[Dist],0),MATCH(I$4,Data[#Headers],0))</f>
        <v>8723582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5857449</v>
      </c>
      <c r="I15" s="21">
        <f>INDEX(Data[],MATCH($A15,Data[Dist],0),MATCH(I$4,Data[#Headers],0))</f>
        <v>7795278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2698080</v>
      </c>
      <c r="I16" s="21">
        <f>INDEX(Data[],MATCH($A16,Data[Dist],0),MATCH(I$4,Data[#Headers],0))</f>
        <v>3583751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3749100</v>
      </c>
      <c r="I17" s="21">
        <f>INDEX(Data[],MATCH($A17,Data[Dist],0),MATCH(I$4,Data[#Headers],0))</f>
        <v>5244192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19714155</v>
      </c>
      <c r="I18" s="21">
        <f>INDEX(Data[],MATCH($A18,Data[Dist],0),MATCH(I$4,Data[#Headers],0))</f>
        <v>26489950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7382487</v>
      </c>
      <c r="I19" s="21">
        <f>INDEX(Data[],MATCH($A19,Data[Dist],0),MATCH(I$4,Data[#Headers],0))</f>
        <v>9502495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1191821</v>
      </c>
      <c r="I20" s="21">
        <f>INDEX(Data[],MATCH($A20,Data[Dist],0),MATCH(I$4,Data[#Headers],0))</f>
        <v>1679510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70775938</v>
      </c>
      <c r="I21" s="21">
        <f>INDEX(Data[],MATCH($A21,Data[Dist],0),MATCH(I$4,Data[#Headers],0))</f>
        <v>87703050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4776914</v>
      </c>
      <c r="I22" s="21">
        <f>INDEX(Data[],MATCH($A22,Data[Dist],0),MATCH(I$4,Data[#Headers],0))</f>
        <v>6101976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1083212</v>
      </c>
      <c r="I23" s="21">
        <f>INDEX(Data[],MATCH($A23,Data[Dist],0),MATCH(I$4,Data[#Headers],0))</f>
        <v>1834051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938103</v>
      </c>
      <c r="I24" s="21">
        <f>INDEX(Data[],MATCH($A24,Data[Dist],0),MATCH(I$4,Data[#Headers],0))</f>
        <v>1544293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9085916</v>
      </c>
      <c r="I25" s="21">
        <f>INDEX(Data[],MATCH($A25,Data[Dist],0),MATCH(I$4,Data[#Headers],0))</f>
        <v>11272701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2358346</v>
      </c>
      <c r="I26" s="21">
        <f>INDEX(Data[],MATCH($A26,Data[Dist],0),MATCH(I$4,Data[#Headers],0))</f>
        <v>3275898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3068532</v>
      </c>
      <c r="I27" s="21">
        <f>INDEX(Data[],MATCH($A27,Data[Dist],0),MATCH(I$4,Data[#Headers],0))</f>
        <v>4332302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10834261</v>
      </c>
      <c r="I28" s="21">
        <f>INDEX(Data[],MATCH($A28,Data[Dist],0),MATCH(I$4,Data[#Headers],0))</f>
        <v>13542121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2080704</v>
      </c>
      <c r="I29" s="21">
        <f>INDEX(Data[],MATCH($A29,Data[Dist],0),MATCH(I$4,Data[#Headers],0))</f>
        <v>2826541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1894079</v>
      </c>
      <c r="I30" s="21">
        <f>INDEX(Data[],MATCH($A30,Data[Dist],0),MATCH(I$4,Data[#Headers],0))</f>
        <v>2737794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2663899</v>
      </c>
      <c r="I31" s="21">
        <f>INDEX(Data[],MATCH($A31,Data[Dist],0),MATCH(I$4,Data[#Headers],0))</f>
        <v>3531282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2863748</v>
      </c>
      <c r="I32" s="21">
        <f>INDEX(Data[],MATCH($A32,Data[Dist],0),MATCH(I$4,Data[#Headers],0))</f>
        <v>3752001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3036390</v>
      </c>
      <c r="I33" s="21">
        <f>INDEX(Data[],MATCH($A33,Data[Dist],0),MATCH(I$4,Data[#Headers],0))</f>
        <v>4241125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4156652</v>
      </c>
      <c r="I34" s="21">
        <f>INDEX(Data[],MATCH($A34,Data[Dist],0),MATCH(I$4,Data[#Headers],0))</f>
        <v>5302984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701681</v>
      </c>
      <c r="I35" s="21">
        <f>INDEX(Data[],MATCH($A35,Data[Dist],0),MATCH(I$4,Data[#Headers],0))</f>
        <v>1012074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7167280</v>
      </c>
      <c r="I36" s="21">
        <f>INDEX(Data[],MATCH($A36,Data[Dist],0),MATCH(I$4,Data[#Headers],0))</f>
        <v>9585301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22187269</v>
      </c>
      <c r="I37" s="21">
        <f>INDEX(Data[],MATCH($A37,Data[Dist],0),MATCH(I$4,Data[#Headers],0))</f>
        <v>28121583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3174939</v>
      </c>
      <c r="I38" s="21">
        <f>INDEX(Data[],MATCH($A38,Data[Dist],0),MATCH(I$4,Data[#Headers],0))</f>
        <v>4707685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15638283</v>
      </c>
      <c r="I39" s="21">
        <f>INDEX(Data[],MATCH($A39,Data[Dist],0),MATCH(I$4,Data[#Headers],0))</f>
        <v>19278274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13523709</v>
      </c>
      <c r="I40" s="21">
        <f>INDEX(Data[],MATCH($A40,Data[Dist],0),MATCH(I$4,Data[#Headers],0))</f>
        <v>16519002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3045877</v>
      </c>
      <c r="I41" s="21">
        <f>INDEX(Data[],MATCH($A41,Data[Dist],0),MATCH(I$4,Data[#Headers],0))</f>
        <v>4439217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2725842</v>
      </c>
      <c r="I42" s="21">
        <f>INDEX(Data[],MATCH($A42,Data[Dist],0),MATCH(I$4,Data[#Headers],0))</f>
        <v>3717767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2782973</v>
      </c>
      <c r="I43" s="21">
        <f>INDEX(Data[],MATCH($A43,Data[Dist],0),MATCH(I$4,Data[#Headers],0))</f>
        <v>3643409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1630656</v>
      </c>
      <c r="I44" s="21">
        <f>INDEX(Data[],MATCH($A44,Data[Dist],0),MATCH(I$4,Data[#Headers],0))</f>
        <v>2436265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26494794</v>
      </c>
      <c r="I45" s="21">
        <f>INDEX(Data[],MATCH($A45,Data[Dist],0),MATCH(I$4,Data[#Headers],0))</f>
        <v>32204697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1118589</v>
      </c>
      <c r="I46" s="21">
        <f>INDEX(Data[],MATCH($A46,Data[Dist],0),MATCH(I$4,Data[#Headers],0))</f>
        <v>2144599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1516506</v>
      </c>
      <c r="I47" s="21">
        <f>INDEX(Data[],MATCH($A47,Data[Dist],0),MATCH(I$4,Data[#Headers],0))</f>
        <v>2093115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1875236</v>
      </c>
      <c r="I48" s="21">
        <f>INDEX(Data[],MATCH($A48,Data[Dist],0),MATCH(I$4,Data[#Headers],0))</f>
        <v>2550521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4533012</v>
      </c>
      <c r="I49" s="21">
        <f>INDEX(Data[],MATCH($A49,Data[Dist],0),MATCH(I$4,Data[#Headers],0))</f>
        <v>6094904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3452163</v>
      </c>
      <c r="I50" s="21">
        <f>INDEX(Data[],MATCH($A50,Data[Dist],0),MATCH(I$4,Data[#Headers],0))</f>
        <v>4793286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13979796</v>
      </c>
      <c r="I51" s="21">
        <f>INDEX(Data[],MATCH($A51,Data[Dist],0),MATCH(I$4,Data[#Headers],0))</f>
        <v>16867878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7380143</v>
      </c>
      <c r="I52" s="21">
        <f>INDEX(Data[],MATCH($A52,Data[Dist],0),MATCH(I$4,Data[#Headers],0))</f>
        <v>10505479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32965909</v>
      </c>
      <c r="I53" s="21">
        <f>INDEX(Data[],MATCH($A53,Data[Dist],0),MATCH(I$4,Data[#Headers],0))</f>
        <v>40671289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101941573</v>
      </c>
      <c r="I54" s="21">
        <f>INDEX(Data[],MATCH($A54,Data[Dist],0),MATCH(I$4,Data[#Headers],0))</f>
        <v>125586627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7251470</v>
      </c>
      <c r="I55" s="21">
        <f>INDEX(Data[],MATCH($A55,Data[Dist],0),MATCH(I$4,Data[#Headers],0))</f>
        <v>9111117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9496028</v>
      </c>
      <c r="I56" s="21">
        <f>INDEX(Data[],MATCH($A56,Data[Dist],0),MATCH(I$4,Data[#Headers],0))</f>
        <v>11500406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4146322</v>
      </c>
      <c r="I57" s="21">
        <f>INDEX(Data[],MATCH($A57,Data[Dist],0),MATCH(I$4,Data[#Headers],0))</f>
        <v>5596996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2712193</v>
      </c>
      <c r="I58" s="21">
        <f>INDEX(Data[],MATCH($A58,Data[Dist],0),MATCH(I$4,Data[#Headers],0))</f>
        <v>3545448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8526353</v>
      </c>
      <c r="I59" s="21">
        <f>INDEX(Data[],MATCH($A59,Data[Dist],0),MATCH(I$4,Data[#Headers],0))</f>
        <v>11137119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2461351</v>
      </c>
      <c r="I60" s="21">
        <f>INDEX(Data[],MATCH($A60,Data[Dist],0),MATCH(I$4,Data[#Headers],0))</f>
        <v>3291727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4743478</v>
      </c>
      <c r="I61" s="21">
        <f>INDEX(Data[],MATCH($A61,Data[Dist],0),MATCH(I$4,Data[#Headers],0))</f>
        <v>5837613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4052154</v>
      </c>
      <c r="I62" s="21">
        <f>INDEX(Data[],MATCH($A62,Data[Dist],0),MATCH(I$4,Data[#Headers],0))</f>
        <v>5565986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8765112</v>
      </c>
      <c r="I63" s="21">
        <f>INDEX(Data[],MATCH($A63,Data[Dist],0),MATCH(I$4,Data[#Headers],0))</f>
        <v>10685279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9351476</v>
      </c>
      <c r="I64" s="21">
        <f>INDEX(Data[],MATCH($A64,Data[Dist],0),MATCH(I$4,Data[#Headers],0))</f>
        <v>11604270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1255606</v>
      </c>
      <c r="I65" s="21">
        <f>INDEX(Data[],MATCH($A65,Data[Dist],0),MATCH(I$4,Data[#Headers],0))</f>
        <v>1777407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6665851</v>
      </c>
      <c r="I66" s="21">
        <f>INDEX(Data[],MATCH($A66,Data[Dist],0),MATCH(I$4,Data[#Headers],0))</f>
        <v>8191397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5781441</v>
      </c>
      <c r="I67" s="21">
        <f>INDEX(Data[],MATCH($A67,Data[Dist],0),MATCH(I$4,Data[#Headers],0))</f>
        <v>7265554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4666780</v>
      </c>
      <c r="I68" s="21">
        <f>INDEX(Data[],MATCH($A68,Data[Dist],0),MATCH(I$4,Data[#Headers],0))</f>
        <v>6178355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10080578</v>
      </c>
      <c r="I69" s="21">
        <f>INDEX(Data[],MATCH($A69,Data[Dist],0),MATCH(I$4,Data[#Headers],0))</f>
        <v>12167867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1788507</v>
      </c>
      <c r="I70" s="21">
        <f>INDEX(Data[],MATCH($A70,Data[Dist],0),MATCH(I$4,Data[#Headers],0))</f>
        <v>2394799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472421</v>
      </c>
      <c r="I71" s="21">
        <f>INDEX(Data[],MATCH($A71,Data[Dist],0),MATCH(I$4,Data[#Headers],0))</f>
        <v>975172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16795613</v>
      </c>
      <c r="I72" s="21">
        <f>INDEX(Data[],MATCH($A72,Data[Dist],0),MATCH(I$4,Data[#Headers],0))</f>
        <v>21244695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3176969</v>
      </c>
      <c r="I73" s="21">
        <f>INDEX(Data[],MATCH($A73,Data[Dist],0),MATCH(I$4,Data[#Headers],0))</f>
        <v>4929228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26909331</v>
      </c>
      <c r="I74" s="21">
        <f>INDEX(Data[],MATCH($A74,Data[Dist],0),MATCH(I$4,Data[#Headers],0))</f>
        <v>32197743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4197242</v>
      </c>
      <c r="I75" s="21">
        <f>INDEX(Data[],MATCH($A75,Data[Dist],0),MATCH(I$4,Data[#Headers],0))</f>
        <v>5391407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26307863</v>
      </c>
      <c r="I76" s="21">
        <f>INDEX(Data[],MATCH($A76,Data[Dist],0),MATCH(I$4,Data[#Headers],0))</f>
        <v>33785247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2594554</v>
      </c>
      <c r="I77" s="21">
        <f>INDEX(Data[],MATCH($A77,Data[Dist],0),MATCH(I$4,Data[#Headers],0))</f>
        <v>3406606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1785798</v>
      </c>
      <c r="I78" s="21">
        <f>INDEX(Data[],MATCH($A78,Data[Dist],0),MATCH(I$4,Data[#Headers],0))</f>
        <v>2598668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4986509</v>
      </c>
      <c r="I79" s="21">
        <f>INDEX(Data[],MATCH($A79,Data[Dist],0),MATCH(I$4,Data[#Headers],0))</f>
        <v>6374588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2384098</v>
      </c>
      <c r="I80" s="21">
        <f>INDEX(Data[],MATCH($A80,Data[Dist],0),MATCH(I$4,Data[#Headers],0))</f>
        <v>3142527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1261272</v>
      </c>
      <c r="I81" s="21">
        <f>INDEX(Data[],MATCH($A81,Data[Dist],0),MATCH(I$4,Data[#Headers],0))</f>
        <v>1958411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65965847</v>
      </c>
      <c r="I82" s="21">
        <f>INDEX(Data[],MATCH($A82,Data[Dist],0),MATCH(I$4,Data[#Headers],0))</f>
        <v>78452919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8452350</v>
      </c>
      <c r="I83" s="21">
        <f>INDEX(Data[],MATCH($A83,Data[Dist],0),MATCH(I$4,Data[#Headers],0))</f>
        <v>10653504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19919821</v>
      </c>
      <c r="I84" s="21">
        <f>INDEX(Data[],MATCH($A84,Data[Dist],0),MATCH(I$4,Data[#Headers],0))</f>
        <v>24888758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2593168</v>
      </c>
      <c r="I85" s="21">
        <f>INDEX(Data[],MATCH($A85,Data[Dist],0),MATCH(I$4,Data[#Headers],0))</f>
        <v>3426906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88905302</v>
      </c>
      <c r="I86" s="21">
        <f>INDEX(Data[],MATCH($A86,Data[Dist],0),MATCH(I$4,Data[#Headers],0))</f>
        <v>109871582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6670624</v>
      </c>
      <c r="I87" s="21">
        <f>INDEX(Data[],MATCH($A87,Data[Dist],0),MATCH(I$4,Data[#Headers],0))</f>
        <v>8307159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7252598</v>
      </c>
      <c r="I88" s="21">
        <f>INDEX(Data[],MATCH($A88,Data[Dist],0),MATCH(I$4,Data[#Headers],0))</f>
        <v>9751130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1041272</v>
      </c>
      <c r="I89" s="21">
        <f>INDEX(Data[],MATCH($A89,Data[Dist],0),MATCH(I$4,Data[#Headers],0))</f>
        <v>1434952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14279383</v>
      </c>
      <c r="I90" s="21">
        <f>INDEX(Data[],MATCH($A90,Data[Dist],0),MATCH(I$4,Data[#Headers],0))</f>
        <v>17383540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5522123</v>
      </c>
      <c r="I91" s="21">
        <f>INDEX(Data[],MATCH($A91,Data[Dist],0),MATCH(I$4,Data[#Headers],0))</f>
        <v>6909557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227268687</v>
      </c>
      <c r="I92" s="21">
        <f>INDEX(Data[],MATCH($A92,Data[Dist],0),MATCH(I$4,Data[#Headers],0))</f>
        <v>273283323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520219</v>
      </c>
      <c r="I93" s="21">
        <f>INDEX(Data[],MATCH($A93,Data[Dist],0),MATCH(I$4,Data[#Headers],0))</f>
        <v>861110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5337930</v>
      </c>
      <c r="I94" s="21">
        <f>INDEX(Data[],MATCH($A94,Data[Dist],0),MATCH(I$4,Data[#Headers],0))</f>
        <v>6755168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62278874</v>
      </c>
      <c r="I95" s="21">
        <f>INDEX(Data[],MATCH($A95,Data[Dist],0),MATCH(I$4,Data[#Headers],0))</f>
        <v>79355307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2027456</v>
      </c>
      <c r="I96" s="21">
        <f>INDEX(Data[],MATCH($A96,Data[Dist],0),MATCH(I$4,Data[#Headers],0))</f>
        <v>2743124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1565179</v>
      </c>
      <c r="I97" s="21">
        <f>INDEX(Data[],MATCH($A97,Data[Dist],0),MATCH(I$4,Data[#Headers],0))</f>
        <v>2292541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2459644</v>
      </c>
      <c r="I98" s="21">
        <f>INDEX(Data[],MATCH($A98,Data[Dist],0),MATCH(I$4,Data[#Headers],0))</f>
        <v>3298984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5228691</v>
      </c>
      <c r="I99" s="21">
        <f>INDEX(Data[],MATCH($A99,Data[Dist],0),MATCH(I$4,Data[#Headers],0))</f>
        <v>6716627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6304434</v>
      </c>
      <c r="I100" s="21">
        <f>INDEX(Data[],MATCH($A100,Data[Dist],0),MATCH(I$4,Data[#Headers],0))</f>
        <v>8017963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3235790</v>
      </c>
      <c r="I101" s="21">
        <f>INDEX(Data[],MATCH($A101,Data[Dist],0),MATCH(I$4,Data[#Headers],0))</f>
        <v>4427713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3167530</v>
      </c>
      <c r="I102" s="21">
        <f>INDEX(Data[],MATCH($A102,Data[Dist],0),MATCH(I$4,Data[#Headers],0))</f>
        <v>4075626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3127723</v>
      </c>
      <c r="I103" s="21">
        <f>INDEX(Data[],MATCH($A103,Data[Dist],0),MATCH(I$4,Data[#Headers],0))</f>
        <v>4227326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2593155</v>
      </c>
      <c r="I104" s="21">
        <f>INDEX(Data[],MATCH($A104,Data[Dist],0),MATCH(I$4,Data[#Headers],0))</f>
        <v>3519341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1130846</v>
      </c>
      <c r="I105" s="21">
        <f>INDEX(Data[],MATCH($A105,Data[Dist],0),MATCH(I$4,Data[#Headers],0))</f>
        <v>1871378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1845635</v>
      </c>
      <c r="I106" s="21">
        <f>INDEX(Data[],MATCH($A106,Data[Dist],0),MATCH(I$4,Data[#Headers],0))</f>
        <v>2498977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2034716</v>
      </c>
      <c r="I107" s="21">
        <f>INDEX(Data[],MATCH($A107,Data[Dist],0),MATCH(I$4,Data[#Headers],0))</f>
        <v>2919486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3346188</v>
      </c>
      <c r="I108" s="21">
        <f>INDEX(Data[],MATCH($A108,Data[Dist],0),MATCH(I$4,Data[#Headers],0))</f>
        <v>4262461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2931257</v>
      </c>
      <c r="I109" s="21">
        <f>INDEX(Data[],MATCH($A109,Data[Dist],0),MATCH(I$4,Data[#Headers],0))</f>
        <v>4073945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2327154</v>
      </c>
      <c r="I110" s="21">
        <f>INDEX(Data[],MATCH($A110,Data[Dist],0),MATCH(I$4,Data[#Headers],0))</f>
        <v>3138556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923529</v>
      </c>
      <c r="I111" s="21">
        <f>INDEX(Data[],MATCH($A111,Data[Dist],0),MATCH(I$4,Data[#Headers],0))</f>
        <v>1364591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7313038</v>
      </c>
      <c r="I112" s="21">
        <f>INDEX(Data[],MATCH($A112,Data[Dist],0),MATCH(I$4,Data[#Headers],0))</f>
        <v>9258169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1991664</v>
      </c>
      <c r="I113" s="21">
        <f>INDEX(Data[],MATCH($A113,Data[Dist],0),MATCH(I$4,Data[#Headers],0))</f>
        <v>2800011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7499486</v>
      </c>
      <c r="I114" s="21">
        <f>INDEX(Data[],MATCH($A114,Data[Dist],0),MATCH(I$4,Data[#Headers],0))</f>
        <v>10177083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6076134</v>
      </c>
      <c r="I115" s="21">
        <f>INDEX(Data[],MATCH($A115,Data[Dist],0),MATCH(I$4,Data[#Headers],0))</f>
        <v>7843178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23472897</v>
      </c>
      <c r="I116" s="21">
        <f>INDEX(Data[],MATCH($A116,Data[Dist],0),MATCH(I$4,Data[#Headers],0))</f>
        <v>29398598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12739737</v>
      </c>
      <c r="I117" s="21">
        <f>INDEX(Data[],MATCH($A117,Data[Dist],0),MATCH(I$4,Data[#Headers],0))</f>
        <v>15719697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2509211</v>
      </c>
      <c r="I118" s="21">
        <f>INDEX(Data[],MATCH($A118,Data[Dist],0),MATCH(I$4,Data[#Headers],0))</f>
        <v>3318821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2000875</v>
      </c>
      <c r="I119" s="21">
        <f>INDEX(Data[],MATCH($A119,Data[Dist],0),MATCH(I$4,Data[#Headers],0))</f>
        <v>2877462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2992995</v>
      </c>
      <c r="I120" s="21">
        <f>INDEX(Data[],MATCH($A120,Data[Dist],0),MATCH(I$4,Data[#Headers],0))</f>
        <v>4557777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2121890</v>
      </c>
      <c r="I121" s="21">
        <f>INDEX(Data[],MATCH($A121,Data[Dist],0),MATCH(I$4,Data[#Headers],0))</f>
        <v>2949102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8303200</v>
      </c>
      <c r="I122" s="21">
        <f>INDEX(Data[],MATCH($A122,Data[Dist],0),MATCH(I$4,Data[#Headers],0))</f>
        <v>10553088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766194</v>
      </c>
      <c r="I123" s="21">
        <f>INDEX(Data[],MATCH($A123,Data[Dist],0),MATCH(I$4,Data[#Headers],0))</f>
        <v>1116369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3167511</v>
      </c>
      <c r="I124" s="21">
        <f>INDEX(Data[],MATCH($A124,Data[Dist],0),MATCH(I$4,Data[#Headers],0))</f>
        <v>4235141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11000147</v>
      </c>
      <c r="I125" s="21">
        <f>INDEX(Data[],MATCH($A125,Data[Dist],0),MATCH(I$4,Data[#Headers],0))</f>
        <v>13652322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1478177</v>
      </c>
      <c r="I126" s="21">
        <f>INDEX(Data[],MATCH($A126,Data[Dist],0),MATCH(I$4,Data[#Headers],0))</f>
        <v>2142062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1431902</v>
      </c>
      <c r="I127" s="21">
        <f>INDEX(Data[],MATCH($A127,Data[Dist],0),MATCH(I$4,Data[#Headers],0))</f>
        <v>2094915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3860313</v>
      </c>
      <c r="I128" s="21">
        <f>INDEX(Data[],MATCH($A128,Data[Dist],0),MATCH(I$4,Data[#Headers],0))</f>
        <v>5052534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965837</v>
      </c>
      <c r="I129" s="21">
        <f>INDEX(Data[],MATCH($A129,Data[Dist],0),MATCH(I$4,Data[#Headers],0))</f>
        <v>1736753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8839323</v>
      </c>
      <c r="I130" s="21">
        <f>INDEX(Data[],MATCH($A130,Data[Dist],0),MATCH(I$4,Data[#Headers],0))</f>
        <v>11192304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2308861</v>
      </c>
      <c r="I131" s="21">
        <f>INDEX(Data[],MATCH($A131,Data[Dist],0),MATCH(I$4,Data[#Headers],0))</f>
        <v>3180085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3869413</v>
      </c>
      <c r="I132" s="21">
        <f>INDEX(Data[],MATCH($A132,Data[Dist],0),MATCH(I$4,Data[#Headers],0))</f>
        <v>5082952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2069095</v>
      </c>
      <c r="I133" s="21">
        <f>INDEX(Data[],MATCH($A133,Data[Dist],0),MATCH(I$4,Data[#Headers],0))</f>
        <v>2872559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2931595</v>
      </c>
      <c r="I134" s="21">
        <f>INDEX(Data[],MATCH($A134,Data[Dist],0),MATCH(I$4,Data[#Headers],0))</f>
        <v>3984445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1600078</v>
      </c>
      <c r="I135" s="21">
        <f>INDEX(Data[],MATCH($A135,Data[Dist],0),MATCH(I$4,Data[#Headers],0))</f>
        <v>2221983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686756</v>
      </c>
      <c r="I136" s="21">
        <f>INDEX(Data[],MATCH($A136,Data[Dist],0),MATCH(I$4,Data[#Headers],0))</f>
        <v>1085194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6625722</v>
      </c>
      <c r="I137" s="21">
        <f>INDEX(Data[],MATCH($A137,Data[Dist],0),MATCH(I$4,Data[#Headers],0))</f>
        <v>8303448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7527683</v>
      </c>
      <c r="I138" s="21">
        <f>INDEX(Data[],MATCH($A138,Data[Dist],0),MATCH(I$4,Data[#Headers],0))</f>
        <v>9739317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729092</v>
      </c>
      <c r="I139" s="21">
        <f>INDEX(Data[],MATCH($A139,Data[Dist],0),MATCH(I$4,Data[#Headers],0))</f>
        <v>1383752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2318691</v>
      </c>
      <c r="I140" s="21">
        <f>INDEX(Data[],MATCH($A140,Data[Dist],0),MATCH(I$4,Data[#Headers],0))</f>
        <v>3584859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2784149</v>
      </c>
      <c r="I141" s="21">
        <f>INDEX(Data[],MATCH($A141,Data[Dist],0),MATCH(I$4,Data[#Headers],0))</f>
        <v>3829515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3011691</v>
      </c>
      <c r="I142" s="21">
        <f>INDEX(Data[],MATCH($A142,Data[Dist],0),MATCH(I$4,Data[#Headers],0))</f>
        <v>3966486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5993528</v>
      </c>
      <c r="I143" s="21">
        <f>INDEX(Data[],MATCH($A143,Data[Dist],0),MATCH(I$4,Data[#Headers],0))</f>
        <v>7899769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1526311</v>
      </c>
      <c r="I144" s="21">
        <f>INDEX(Data[],MATCH($A144,Data[Dist],0),MATCH(I$4,Data[#Headers],0))</f>
        <v>2252057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4777153</v>
      </c>
      <c r="I145" s="21">
        <f>INDEX(Data[],MATCH($A145,Data[Dist],0),MATCH(I$4,Data[#Headers],0))</f>
        <v>6000688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6454521</v>
      </c>
      <c r="I146" s="21">
        <f>INDEX(Data[],MATCH($A146,Data[Dist],0),MATCH(I$4,Data[#Headers],0))</f>
        <v>8541331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8368192</v>
      </c>
      <c r="I147" s="21">
        <f>INDEX(Data[],MATCH($A147,Data[Dist],0),MATCH(I$4,Data[#Headers],0))</f>
        <v>10655864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22402144</v>
      </c>
      <c r="I148" s="21">
        <f>INDEX(Data[],MATCH($A148,Data[Dist],0),MATCH(I$4,Data[#Headers],0))</f>
        <v>27262962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4947850</v>
      </c>
      <c r="I149" s="21">
        <f>INDEX(Data[],MATCH($A149,Data[Dist],0),MATCH(I$4,Data[#Headers],0))</f>
        <v>6312065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75970028</v>
      </c>
      <c r="I150" s="21">
        <f>INDEX(Data[],MATCH($A150,Data[Dist],0),MATCH(I$4,Data[#Headers],0))</f>
        <v>95992015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5671877</v>
      </c>
      <c r="I151" s="21">
        <f>INDEX(Data[],MATCH($A151,Data[Dist],0),MATCH(I$4,Data[#Headers],0))</f>
        <v>7364343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3223938</v>
      </c>
      <c r="I152" s="21">
        <f>INDEX(Data[],MATCH($A152,Data[Dist],0),MATCH(I$4,Data[#Headers],0))</f>
        <v>4034892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2949456</v>
      </c>
      <c r="I153" s="21">
        <f>INDEX(Data[],MATCH($A153,Data[Dist],0),MATCH(I$4,Data[#Headers],0))</f>
        <v>4104633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2610582</v>
      </c>
      <c r="I154" s="21">
        <f>INDEX(Data[],MATCH($A154,Data[Dist],0),MATCH(I$4,Data[#Headers],0))</f>
        <v>3450593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5837325</v>
      </c>
      <c r="I155" s="21">
        <f>INDEX(Data[],MATCH($A155,Data[Dist],0),MATCH(I$4,Data[#Headers],0))</f>
        <v>7730271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5258287</v>
      </c>
      <c r="I156" s="21">
        <f>INDEX(Data[],MATCH($A156,Data[Dist],0),MATCH(I$4,Data[#Headers],0))</f>
        <v>6831100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39842070</v>
      </c>
      <c r="I157" s="21">
        <f>INDEX(Data[],MATCH($A157,Data[Dist],0),MATCH(I$4,Data[#Headers],0))</f>
        <v>49222005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14073404</v>
      </c>
      <c r="I158" s="21">
        <f>INDEX(Data[],MATCH($A158,Data[Dist],0),MATCH(I$4,Data[#Headers],0))</f>
        <v>16836849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1733984</v>
      </c>
      <c r="I159" s="21">
        <f>INDEX(Data[],MATCH($A159,Data[Dist],0),MATCH(I$4,Data[#Headers],0))</f>
        <v>2507399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2602343</v>
      </c>
      <c r="I160" s="21">
        <f>INDEX(Data[],MATCH($A160,Data[Dist],0),MATCH(I$4,Data[#Headers],0))</f>
        <v>3361617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11400742</v>
      </c>
      <c r="I161" s="21">
        <f>INDEX(Data[],MATCH($A161,Data[Dist],0),MATCH(I$4,Data[#Headers],0))</f>
        <v>13974242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2763682</v>
      </c>
      <c r="I162" s="21">
        <f>INDEX(Data[],MATCH($A162,Data[Dist],0),MATCH(I$4,Data[#Headers],0))</f>
        <v>3716324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2120397</v>
      </c>
      <c r="I163" s="21">
        <f>INDEX(Data[],MATCH($A163,Data[Dist],0),MATCH(I$4,Data[#Headers],0))</f>
        <v>2728649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1744641</v>
      </c>
      <c r="I164" s="21">
        <f>INDEX(Data[],MATCH($A164,Data[Dist],0),MATCH(I$4,Data[#Headers],0))</f>
        <v>2358427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3351123</v>
      </c>
      <c r="I165" s="21">
        <f>INDEX(Data[],MATCH($A165,Data[Dist],0),MATCH(I$4,Data[#Headers],0))</f>
        <v>4406686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2546398</v>
      </c>
      <c r="I166" s="21">
        <f>INDEX(Data[],MATCH($A166,Data[Dist],0),MATCH(I$4,Data[#Headers],0))</f>
        <v>3529395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12796963</v>
      </c>
      <c r="I167" s="21">
        <f>INDEX(Data[],MATCH($A167,Data[Dist],0),MATCH(I$4,Data[#Headers],0))</f>
        <v>16204943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2735217</v>
      </c>
      <c r="I168" s="21">
        <f>INDEX(Data[],MATCH($A168,Data[Dist],0),MATCH(I$4,Data[#Headers],0))</f>
        <v>3634441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12208986</v>
      </c>
      <c r="I169" s="21">
        <f>INDEX(Data[],MATCH($A169,Data[Dist],0),MATCH(I$4,Data[#Headers],0))</f>
        <v>15979358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3672218</v>
      </c>
      <c r="I170" s="21">
        <f>INDEX(Data[],MATCH($A170,Data[Dist],0),MATCH(I$4,Data[#Headers],0))</f>
        <v>5179778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46171477</v>
      </c>
      <c r="I171" s="21">
        <f>INDEX(Data[],MATCH($A171,Data[Dist],0),MATCH(I$4,Data[#Headers],0))</f>
        <v>56626697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4401766</v>
      </c>
      <c r="I172" s="21">
        <f>INDEX(Data[],MATCH($A172,Data[Dist],0),MATCH(I$4,Data[#Headers],0))</f>
        <v>5668936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3354297</v>
      </c>
      <c r="I173" s="21">
        <f>INDEX(Data[],MATCH($A173,Data[Dist],0),MATCH(I$4,Data[#Headers],0))</f>
        <v>4444401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1271506</v>
      </c>
      <c r="I174" s="21">
        <f>INDEX(Data[],MATCH($A174,Data[Dist],0),MATCH(I$4,Data[#Headers],0))</f>
        <v>2109263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3786299</v>
      </c>
      <c r="I175" s="21">
        <f>INDEX(Data[],MATCH($A175,Data[Dist],0),MATCH(I$4,Data[#Headers],0))</f>
        <v>4958672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2128371</v>
      </c>
      <c r="I176" s="21">
        <f>INDEX(Data[],MATCH($A176,Data[Dist],0),MATCH(I$4,Data[#Headers],0))</f>
        <v>3016692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4224760</v>
      </c>
      <c r="I177" s="21">
        <f>INDEX(Data[],MATCH($A177,Data[Dist],0),MATCH(I$4,Data[#Headers],0))</f>
        <v>5278986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2575507</v>
      </c>
      <c r="I178" s="21">
        <f>INDEX(Data[],MATCH($A178,Data[Dist],0),MATCH(I$4,Data[#Headers],0))</f>
        <v>3569400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2737761</v>
      </c>
      <c r="I179" s="21">
        <f>INDEX(Data[],MATCH($A179,Data[Dist],0),MATCH(I$4,Data[#Headers],0))</f>
        <v>3903615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2181810</v>
      </c>
      <c r="I180" s="21">
        <f>INDEX(Data[],MATCH($A180,Data[Dist],0),MATCH(I$4,Data[#Headers],0))</f>
        <v>3188695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8398272</v>
      </c>
      <c r="I181" s="21">
        <f>INDEX(Data[],MATCH($A181,Data[Dist],0),MATCH(I$4,Data[#Headers],0))</f>
        <v>10574946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2933885</v>
      </c>
      <c r="I182" s="21">
        <f>INDEX(Data[],MATCH($A182,Data[Dist],0),MATCH(I$4,Data[#Headers],0))</f>
        <v>4083973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1499312</v>
      </c>
      <c r="I183" s="21">
        <f>INDEX(Data[],MATCH($A183,Data[Dist],0),MATCH(I$4,Data[#Headers],0))</f>
        <v>2380660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12145195</v>
      </c>
      <c r="I184" s="21">
        <f>INDEX(Data[],MATCH($A184,Data[Dist],0),MATCH(I$4,Data[#Headers],0))</f>
        <v>14943215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40171579</v>
      </c>
      <c r="I185" s="21">
        <f>INDEX(Data[],MATCH($A185,Data[Dist],0),MATCH(I$4,Data[#Headers],0))</f>
        <v>48094252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2686646</v>
      </c>
      <c r="I186" s="21">
        <f>INDEX(Data[],MATCH($A186,Data[Dist],0),MATCH(I$4,Data[#Headers],0))</f>
        <v>3577307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20534599</v>
      </c>
      <c r="I187" s="21">
        <f>INDEX(Data[],MATCH($A187,Data[Dist],0),MATCH(I$4,Data[#Headers],0))</f>
        <v>25709355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7688078</v>
      </c>
      <c r="I188" s="21">
        <f>INDEX(Data[],MATCH($A188,Data[Dist],0),MATCH(I$4,Data[#Headers],0))</f>
        <v>10217031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4896519</v>
      </c>
      <c r="I189" s="21">
        <f>INDEX(Data[],MATCH($A189,Data[Dist],0),MATCH(I$4,Data[#Headers],0))</f>
        <v>6142112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1907432</v>
      </c>
      <c r="I190" s="21">
        <f>INDEX(Data[],MATCH($A190,Data[Dist],0),MATCH(I$4,Data[#Headers],0))</f>
        <v>2530269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2538890</v>
      </c>
      <c r="I191" s="21">
        <f>INDEX(Data[],MATCH($A191,Data[Dist],0),MATCH(I$4,Data[#Headers],0))</f>
        <v>3323930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6301656</v>
      </c>
      <c r="I192" s="21">
        <f>INDEX(Data[],MATCH($A192,Data[Dist],0),MATCH(I$4,Data[#Headers],0))</f>
        <v>8320290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4021466</v>
      </c>
      <c r="I193" s="21">
        <f>INDEX(Data[],MATCH($A193,Data[Dist],0),MATCH(I$4,Data[#Headers],0))</f>
        <v>5237895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5013194</v>
      </c>
      <c r="I194" s="21">
        <f>INDEX(Data[],MATCH($A194,Data[Dist],0),MATCH(I$4,Data[#Headers],0))</f>
        <v>6330795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1403130</v>
      </c>
      <c r="I195" s="21">
        <f>INDEX(Data[],MATCH($A195,Data[Dist],0),MATCH(I$4,Data[#Headers],0))</f>
        <v>2222979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5462123</v>
      </c>
      <c r="I196" s="21">
        <f>INDEX(Data[],MATCH($A196,Data[Dist],0),MATCH(I$4,Data[#Headers],0))</f>
        <v>7085100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1846330</v>
      </c>
      <c r="I197" s="21">
        <f>INDEX(Data[],MATCH($A197,Data[Dist],0),MATCH(I$4,Data[#Headers],0))</f>
        <v>2570398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1399220</v>
      </c>
      <c r="I198" s="21">
        <f>INDEX(Data[],MATCH($A198,Data[Dist],0),MATCH(I$4,Data[#Headers],0))</f>
        <v>1919544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1296631</v>
      </c>
      <c r="I199" s="21">
        <f>INDEX(Data[],MATCH($A199,Data[Dist],0),MATCH(I$4,Data[#Headers],0))</f>
        <v>1688918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1126056</v>
      </c>
      <c r="I200" s="21">
        <f>INDEX(Data[],MATCH($A200,Data[Dist],0),MATCH(I$4,Data[#Headers],0))</f>
        <v>1552851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3082299</v>
      </c>
      <c r="I201" s="21">
        <f>INDEX(Data[],MATCH($A201,Data[Dist],0),MATCH(I$4,Data[#Headers],0))</f>
        <v>4185637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10724258</v>
      </c>
      <c r="I202" s="21">
        <f>INDEX(Data[],MATCH($A202,Data[Dist],0),MATCH(I$4,Data[#Headers],0))</f>
        <v>13294427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6471185</v>
      </c>
      <c r="I203" s="21">
        <f>INDEX(Data[],MATCH($A203,Data[Dist],0),MATCH(I$4,Data[#Headers],0))</f>
        <v>8184170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1509356</v>
      </c>
      <c r="I204" s="21">
        <f>INDEX(Data[],MATCH($A204,Data[Dist],0),MATCH(I$4,Data[#Headers],0))</f>
        <v>2038318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28607119</v>
      </c>
      <c r="I205" s="21">
        <f>INDEX(Data[],MATCH($A205,Data[Dist],0),MATCH(I$4,Data[#Headers],0))</f>
        <v>35420691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3227633</v>
      </c>
      <c r="I206" s="21">
        <f>INDEX(Data[],MATCH($A206,Data[Dist],0),MATCH(I$4,Data[#Headers],0))</f>
        <v>4222670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7999232</v>
      </c>
      <c r="I207" s="21">
        <f>INDEX(Data[],MATCH($A207,Data[Dist],0),MATCH(I$4,Data[#Headers],0))</f>
        <v>10242260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2134943</v>
      </c>
      <c r="I208" s="21">
        <f>INDEX(Data[],MATCH($A208,Data[Dist],0),MATCH(I$4,Data[#Headers],0))</f>
        <v>3021196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4798447</v>
      </c>
      <c r="I209" s="21">
        <f>INDEX(Data[],MATCH($A209,Data[Dist],0),MATCH(I$4,Data[#Headers],0))</f>
        <v>6426788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3658756</v>
      </c>
      <c r="I210" s="21">
        <f>INDEX(Data[],MATCH($A210,Data[Dist],0),MATCH(I$4,Data[#Headers],0))</f>
        <v>4557497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20018416</v>
      </c>
      <c r="I211" s="21">
        <f>INDEX(Data[],MATCH($A211,Data[Dist],0),MATCH(I$4,Data[#Headers],0))</f>
        <v>24203700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3930702</v>
      </c>
      <c r="I212" s="21">
        <f>INDEX(Data[],MATCH($A212,Data[Dist],0),MATCH(I$4,Data[#Headers],0))</f>
        <v>5257737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2719409</v>
      </c>
      <c r="I213" s="21">
        <f>INDEX(Data[],MATCH($A213,Data[Dist],0),MATCH(I$4,Data[#Headers],0))</f>
        <v>3787299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6626921</v>
      </c>
      <c r="I214" s="21">
        <f>INDEX(Data[],MATCH($A214,Data[Dist],0),MATCH(I$4,Data[#Headers],0))</f>
        <v>8296290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2212345</v>
      </c>
      <c r="I215" s="21">
        <f>INDEX(Data[],MATCH($A215,Data[Dist],0),MATCH(I$4,Data[#Headers],0))</f>
        <v>3250690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2758413</v>
      </c>
      <c r="I216" s="21">
        <f>INDEX(Data[],MATCH($A216,Data[Dist],0),MATCH(I$4,Data[#Headers],0))</f>
        <v>3686923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455000</v>
      </c>
      <c r="I217" s="21">
        <f>INDEX(Data[],MATCH($A217,Data[Dist],0),MATCH(I$4,Data[#Headers],0))</f>
        <v>982252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13014061</v>
      </c>
      <c r="I218" s="21">
        <f>INDEX(Data[],MATCH($A218,Data[Dist],0),MATCH(I$4,Data[#Headers],0))</f>
        <v>16083297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15908049</v>
      </c>
      <c r="I219" s="21">
        <f>INDEX(Data[],MATCH($A219,Data[Dist],0),MATCH(I$4,Data[#Headers],0))</f>
        <v>20326590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2250273</v>
      </c>
      <c r="I220" s="21">
        <f>INDEX(Data[],MATCH($A220,Data[Dist],0),MATCH(I$4,Data[#Headers],0))</f>
        <v>3082411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2636940</v>
      </c>
      <c r="I221" s="21">
        <f>INDEX(Data[],MATCH($A221,Data[Dist],0),MATCH(I$4,Data[#Headers],0))</f>
        <v>3499616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22435991</v>
      </c>
      <c r="I222" s="21">
        <f>INDEX(Data[],MATCH($A222,Data[Dist],0),MATCH(I$4,Data[#Headers],0))</f>
        <v>27350278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3610867</v>
      </c>
      <c r="I223" s="21">
        <f>INDEX(Data[],MATCH($A223,Data[Dist],0),MATCH(I$4,Data[#Headers],0))</f>
        <v>4755747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4176144</v>
      </c>
      <c r="I224" s="21">
        <f>INDEX(Data[],MATCH($A224,Data[Dist],0),MATCH(I$4,Data[#Headers],0))</f>
        <v>5636747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9651826</v>
      </c>
      <c r="I225" s="21">
        <f>INDEX(Data[],MATCH($A225,Data[Dist],0),MATCH(I$4,Data[#Headers],0))</f>
        <v>11576497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2342204</v>
      </c>
      <c r="I226" s="21">
        <f>INDEX(Data[],MATCH($A226,Data[Dist],0),MATCH(I$4,Data[#Headers],0))</f>
        <v>3348311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-1323700</v>
      </c>
      <c r="I227" s="21">
        <f>INDEX(Data[],MATCH($A227,Data[Dist],0),MATCH(I$4,Data[#Headers],0))</f>
        <v>358280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1037904</v>
      </c>
      <c r="I228" s="21">
        <f>INDEX(Data[],MATCH($A228,Data[Dist],0),MATCH(I$4,Data[#Headers],0))</f>
        <v>1475833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320127</v>
      </c>
      <c r="I229" s="21">
        <f>INDEX(Data[],MATCH($A229,Data[Dist],0),MATCH(I$4,Data[#Headers],0))</f>
        <v>716856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4805989</v>
      </c>
      <c r="I230" s="21">
        <f>INDEX(Data[],MATCH($A230,Data[Dist],0),MATCH(I$4,Data[#Headers],0))</f>
        <v>6284957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13981961</v>
      </c>
      <c r="I231" s="21">
        <f>INDEX(Data[],MATCH($A231,Data[Dist],0),MATCH(I$4,Data[#Headers],0))</f>
        <v>17730900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39655803</v>
      </c>
      <c r="I232" s="21">
        <f>INDEX(Data[],MATCH($A232,Data[Dist],0),MATCH(I$4,Data[#Headers],0))</f>
        <v>47077762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2440312</v>
      </c>
      <c r="I233" s="21">
        <f>INDEX(Data[],MATCH($A233,Data[Dist],0),MATCH(I$4,Data[#Headers],0))</f>
        <v>3475158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762445</v>
      </c>
      <c r="I234" s="21">
        <f>INDEX(Data[],MATCH($A234,Data[Dist],0),MATCH(I$4,Data[#Headers],0))</f>
        <v>1133647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850127</v>
      </c>
      <c r="I235" s="21">
        <f>INDEX(Data[],MATCH($A235,Data[Dist],0),MATCH(I$4,Data[#Headers],0))</f>
        <v>1881714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2377246</v>
      </c>
      <c r="I236" s="21">
        <f>INDEX(Data[],MATCH($A236,Data[Dist],0),MATCH(I$4,Data[#Headers],0))</f>
        <v>3273506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11150741</v>
      </c>
      <c r="I237" s="21">
        <f>INDEX(Data[],MATCH($A237,Data[Dist],0),MATCH(I$4,Data[#Headers],0))</f>
        <v>14727588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14574840</v>
      </c>
      <c r="I238" s="21">
        <f>INDEX(Data[],MATCH($A238,Data[Dist],0),MATCH(I$4,Data[#Headers],0))</f>
        <v>17494582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31300515</v>
      </c>
      <c r="I239" s="21">
        <f>INDEX(Data[],MATCH($A239,Data[Dist],0),MATCH(I$4,Data[#Headers],0))</f>
        <v>38897011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4730491</v>
      </c>
      <c r="I240" s="21">
        <f>INDEX(Data[],MATCH($A240,Data[Dist],0),MATCH(I$4,Data[#Headers],0))</f>
        <v>5917125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1467999</v>
      </c>
      <c r="I241" s="21">
        <f>INDEX(Data[],MATCH($A241,Data[Dist],0),MATCH(I$4,Data[#Headers],0))</f>
        <v>2618802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5689352</v>
      </c>
      <c r="I242" s="21">
        <f>INDEX(Data[],MATCH($A242,Data[Dist],0),MATCH(I$4,Data[#Headers],0))</f>
        <v>6850195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5822181</v>
      </c>
      <c r="I243" s="21">
        <f>INDEX(Data[],MATCH($A243,Data[Dist],0),MATCH(I$4,Data[#Headers],0))</f>
        <v>7504048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6113530</v>
      </c>
      <c r="I244" s="21">
        <f>INDEX(Data[],MATCH($A244,Data[Dist],0),MATCH(I$4,Data[#Headers],0))</f>
        <v>7784959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863835</v>
      </c>
      <c r="I245" s="21">
        <f>INDEX(Data[],MATCH($A245,Data[Dist],0),MATCH(I$4,Data[#Headers],0))</f>
        <v>1666338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1138182</v>
      </c>
      <c r="I246" s="21">
        <f>INDEX(Data[],MATCH($A246,Data[Dist],0),MATCH(I$4,Data[#Headers],0))</f>
        <v>1978938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4533288</v>
      </c>
      <c r="I247" s="21">
        <f>INDEX(Data[],MATCH($A247,Data[Dist],0),MATCH(I$4,Data[#Headers],0))</f>
        <v>6325601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5396999</v>
      </c>
      <c r="I248" s="21">
        <f>INDEX(Data[],MATCH($A248,Data[Dist],0),MATCH(I$4,Data[#Headers],0))</f>
        <v>6964115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2243160</v>
      </c>
      <c r="I249" s="21">
        <f>INDEX(Data[],MATCH($A249,Data[Dist],0),MATCH(I$4,Data[#Headers],0))</f>
        <v>3063268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784686</v>
      </c>
      <c r="I250" s="21">
        <f>INDEX(Data[],MATCH($A250,Data[Dist],0),MATCH(I$4,Data[#Headers],0))</f>
        <v>1166973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2351975</v>
      </c>
      <c r="I251" s="21">
        <f>INDEX(Data[],MATCH($A251,Data[Dist],0),MATCH(I$4,Data[#Headers],0))</f>
        <v>3319349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84244</v>
      </c>
      <c r="I252" s="21">
        <f>INDEX(Data[],MATCH($A252,Data[Dist],0),MATCH(I$4,Data[#Headers],0))</f>
        <v>1720579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1584839</v>
      </c>
      <c r="I253" s="21">
        <f>INDEX(Data[],MATCH($A253,Data[Dist],0),MATCH(I$4,Data[#Headers],0))</f>
        <v>2273882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871684</v>
      </c>
      <c r="I254" s="21">
        <f>INDEX(Data[],MATCH($A254,Data[Dist],0),MATCH(I$4,Data[#Headers],0))</f>
        <v>1338870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6382179</v>
      </c>
      <c r="I255" s="21">
        <f>INDEX(Data[],MATCH($A255,Data[Dist],0),MATCH(I$4,Data[#Headers],0))</f>
        <v>8481311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1198619</v>
      </c>
      <c r="I256" s="21">
        <f>INDEX(Data[],MATCH($A256,Data[Dist],0),MATCH(I$4,Data[#Headers],0))</f>
        <v>1802092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3517460</v>
      </c>
      <c r="I257" s="21">
        <f>INDEX(Data[],MATCH($A257,Data[Dist],0),MATCH(I$4,Data[#Headers],0))</f>
        <v>4785025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6794453</v>
      </c>
      <c r="I258" s="21">
        <f>INDEX(Data[],MATCH($A258,Data[Dist],0),MATCH(I$4,Data[#Headers],0))</f>
        <v>8775341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6014596</v>
      </c>
      <c r="I259" s="21">
        <f>INDEX(Data[],MATCH($A259,Data[Dist],0),MATCH(I$4,Data[#Headers],0))</f>
        <v>7756837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3210333</v>
      </c>
      <c r="I260" s="21">
        <f>INDEX(Data[],MATCH($A260,Data[Dist],0),MATCH(I$4,Data[#Headers],0))</f>
        <v>4517307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2026669</v>
      </c>
      <c r="I261" s="21">
        <f>INDEX(Data[],MATCH($A261,Data[Dist],0),MATCH(I$4,Data[#Headers],0))</f>
        <v>2715524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3415638</v>
      </c>
      <c r="I262" s="21">
        <f>INDEX(Data[],MATCH($A262,Data[Dist],0),MATCH(I$4,Data[#Headers],0))</f>
        <v>4309387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9364682</v>
      </c>
      <c r="I263" s="21">
        <f>INDEX(Data[],MATCH($A263,Data[Dist],0),MATCH(I$4,Data[#Headers],0))</f>
        <v>12337527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112217073</v>
      </c>
      <c r="I264" s="21">
        <f>INDEX(Data[],MATCH($A264,Data[Dist],0),MATCH(I$4,Data[#Headers],0))</f>
        <v>134122550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2020798</v>
      </c>
      <c r="I265" s="21">
        <f>INDEX(Data[],MATCH($A265,Data[Dist],0),MATCH(I$4,Data[#Headers],0))</f>
        <v>2825705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3914381</v>
      </c>
      <c r="I266" s="21">
        <f>INDEX(Data[],MATCH($A266,Data[Dist],0),MATCH(I$4,Data[#Headers],0))</f>
        <v>5370883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7696454</v>
      </c>
      <c r="I267" s="21">
        <f>INDEX(Data[],MATCH($A267,Data[Dist],0),MATCH(I$4,Data[#Headers],0))</f>
        <v>9797874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3005772</v>
      </c>
      <c r="I268" s="21">
        <f>INDEX(Data[],MATCH($A268,Data[Dist],0),MATCH(I$4,Data[#Headers],0))</f>
        <v>3886745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2654224</v>
      </c>
      <c r="I269" s="21">
        <f>INDEX(Data[],MATCH($A269,Data[Dist],0),MATCH(I$4,Data[#Headers],0))</f>
        <v>3672997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4845471</v>
      </c>
      <c r="I270" s="21">
        <f>INDEX(Data[],MATCH($A270,Data[Dist],0),MATCH(I$4,Data[#Headers],0))</f>
        <v>6943007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1027482</v>
      </c>
      <c r="I271" s="21">
        <f>INDEX(Data[],MATCH($A271,Data[Dist],0),MATCH(I$4,Data[#Headers],0))</f>
        <v>1392291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10016809</v>
      </c>
      <c r="I272" s="21">
        <f>INDEX(Data[],MATCH($A272,Data[Dist],0),MATCH(I$4,Data[#Headers],0))</f>
        <v>12109741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3049069</v>
      </c>
      <c r="I273" s="21">
        <f>INDEX(Data[],MATCH($A273,Data[Dist],0),MATCH(I$4,Data[#Headers],0))</f>
        <v>4174018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46463551</v>
      </c>
      <c r="I274" s="21">
        <f>INDEX(Data[],MATCH($A274,Data[Dist],0),MATCH(I$4,Data[#Headers],0))</f>
        <v>56478563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13124545</v>
      </c>
      <c r="I275" s="21">
        <f>INDEX(Data[],MATCH($A275,Data[Dist],0),MATCH(I$4,Data[#Headers],0))</f>
        <v>16435160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205216</v>
      </c>
      <c r="I276" s="21">
        <f>INDEX(Data[],MATCH($A276,Data[Dist],0),MATCH(I$4,Data[#Headers],0))</f>
        <v>2083640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2319250</v>
      </c>
      <c r="I277" s="21">
        <f>INDEX(Data[],MATCH($A277,Data[Dist],0),MATCH(I$4,Data[#Headers],0))</f>
        <v>3164269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1102693</v>
      </c>
      <c r="I278" s="21">
        <f>INDEX(Data[],MATCH($A278,Data[Dist],0),MATCH(I$4,Data[#Headers],0))</f>
        <v>1509046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3293050</v>
      </c>
      <c r="I279" s="21">
        <f>INDEX(Data[],MATCH($A279,Data[Dist],0),MATCH(I$4,Data[#Headers],0))</f>
        <v>4263286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20000496</v>
      </c>
      <c r="I280" s="21">
        <f>INDEX(Data[],MATCH($A280,Data[Dist],0),MATCH(I$4,Data[#Headers],0))</f>
        <v>24073079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812330</v>
      </c>
      <c r="I281" s="21">
        <f>INDEX(Data[],MATCH($A281,Data[Dist],0),MATCH(I$4,Data[#Headers],0))</f>
        <v>1116936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4180570</v>
      </c>
      <c r="I282" s="21">
        <f>INDEX(Data[],MATCH($A282,Data[Dist],0),MATCH(I$4,Data[#Headers],0))</f>
        <v>5645505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4437898</v>
      </c>
      <c r="I283" s="21">
        <f>INDEX(Data[],MATCH($A283,Data[Dist],0),MATCH(I$4,Data[#Headers],0))</f>
        <v>5692727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4645203</v>
      </c>
      <c r="I284" s="21">
        <f>INDEX(Data[],MATCH($A284,Data[Dist],0),MATCH(I$4,Data[#Headers],0))</f>
        <v>5985794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2804462</v>
      </c>
      <c r="I285" s="21">
        <f>INDEX(Data[],MATCH($A285,Data[Dist],0),MATCH(I$4,Data[#Headers],0))</f>
        <v>3639082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3806045</v>
      </c>
      <c r="I286" s="21">
        <f>INDEX(Data[],MATCH($A286,Data[Dist],0),MATCH(I$4,Data[#Headers],0))</f>
        <v>4933489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1410939</v>
      </c>
      <c r="I287" s="21">
        <f>INDEX(Data[],MATCH($A287,Data[Dist],0),MATCH(I$4,Data[#Headers],0))</f>
        <v>1901463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2456422</v>
      </c>
      <c r="I288" s="21">
        <f>INDEX(Data[],MATCH($A288,Data[Dist],0),MATCH(I$4,Data[#Headers],0))</f>
        <v>3158617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1738099</v>
      </c>
      <c r="I289" s="21">
        <f>INDEX(Data[],MATCH($A289,Data[Dist],0),MATCH(I$4,Data[#Headers],0))</f>
        <v>2485498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2083933</v>
      </c>
      <c r="I290" s="21">
        <f>INDEX(Data[],MATCH($A290,Data[Dist],0),MATCH(I$4,Data[#Headers],0))</f>
        <v>2713547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470272</v>
      </c>
      <c r="I291" s="21">
        <f>INDEX(Data[],MATCH($A291,Data[Dist],0),MATCH(I$4,Data[#Headers],0))</f>
        <v>783684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4103068</v>
      </c>
      <c r="I292" s="21">
        <f>INDEX(Data[],MATCH($A292,Data[Dist],0),MATCH(I$4,Data[#Headers],0))</f>
        <v>5330047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767703</v>
      </c>
      <c r="I293" s="21">
        <f>INDEX(Data[],MATCH($A293,Data[Dist],0),MATCH(I$4,Data[#Headers],0))</f>
        <v>1634860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19522736</v>
      </c>
      <c r="I294" s="21">
        <f>INDEX(Data[],MATCH($A294,Data[Dist],0),MATCH(I$4,Data[#Headers],0))</f>
        <v>24917704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4926447</v>
      </c>
      <c r="I295" s="21">
        <f>INDEX(Data[],MATCH($A295,Data[Dist],0),MATCH(I$4,Data[#Headers],0))</f>
        <v>6522209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5302739</v>
      </c>
      <c r="I296" s="21">
        <f>INDEX(Data[],MATCH($A296,Data[Dist],0),MATCH(I$4,Data[#Headers],0))</f>
        <v>6754550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1448025</v>
      </c>
      <c r="I297" s="21">
        <f>INDEX(Data[],MATCH($A297,Data[Dist],0),MATCH(I$4,Data[#Headers],0))</f>
        <v>1997009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9547941</v>
      </c>
      <c r="I298" s="21">
        <f>INDEX(Data[],MATCH($A298,Data[Dist],0),MATCH(I$4,Data[#Headers],0))</f>
        <v>12028950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2892682</v>
      </c>
      <c r="I299" s="21">
        <f>INDEX(Data[],MATCH($A299,Data[Dist],0),MATCH(I$4,Data[#Headers],0))</f>
        <v>3941839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3904710</v>
      </c>
      <c r="I300" s="21">
        <f>INDEX(Data[],MATCH($A300,Data[Dist],0),MATCH(I$4,Data[#Headers],0))</f>
        <v>5363451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2861080</v>
      </c>
      <c r="I301" s="21">
        <f>INDEX(Data[],MATCH($A301,Data[Dist],0),MATCH(I$4,Data[#Headers],0))</f>
        <v>3760580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3901323</v>
      </c>
      <c r="I302" s="21">
        <f>INDEX(Data[],MATCH($A302,Data[Dist],0),MATCH(I$4,Data[#Headers],0))</f>
        <v>4943693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10776914</v>
      </c>
      <c r="I303" s="21">
        <f>INDEX(Data[],MATCH($A303,Data[Dist],0),MATCH(I$4,Data[#Headers],0))</f>
        <v>13594015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82562198</v>
      </c>
      <c r="I304" s="21">
        <f>INDEX(Data[],MATCH($A304,Data[Dist],0),MATCH(I$4,Data[#Headers],0))</f>
        <v>98520572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74696564</v>
      </c>
      <c r="I305" s="21">
        <f>INDEX(Data[],MATCH($A305,Data[Dist],0),MATCH(I$4,Data[#Headers],0))</f>
        <v>92603559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13280602</v>
      </c>
      <c r="I306" s="21">
        <f>INDEX(Data[],MATCH($A306,Data[Dist],0),MATCH(I$4,Data[#Headers],0))</f>
        <v>16502973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3089889</v>
      </c>
      <c r="I307" s="21">
        <f>INDEX(Data[],MATCH($A307,Data[Dist],0),MATCH(I$4,Data[#Headers],0))</f>
        <v>4186543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9838955</v>
      </c>
      <c r="I308" s="21">
        <f>INDEX(Data[],MATCH($A308,Data[Dist],0),MATCH(I$4,Data[#Headers],0))</f>
        <v>12660283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1349234</v>
      </c>
      <c r="I309" s="21">
        <f>INDEX(Data[],MATCH($A309,Data[Dist],0),MATCH(I$4,Data[#Headers],0))</f>
        <v>2151647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3772131</v>
      </c>
      <c r="I310" s="21">
        <f>INDEX(Data[],MATCH($A310,Data[Dist],0),MATCH(I$4,Data[#Headers],0))</f>
        <v>5057332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2004863</v>
      </c>
      <c r="I311" s="21">
        <f>INDEX(Data[],MATCH($A311,Data[Dist],0),MATCH(I$4,Data[#Headers],0))</f>
        <v>2780872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1230193</v>
      </c>
      <c r="I312" s="21">
        <f>INDEX(Data[],MATCH($A312,Data[Dist],0),MATCH(I$4,Data[#Headers],0))</f>
        <v>1876902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6879404</v>
      </c>
      <c r="I313" s="21">
        <f>INDEX(Data[],MATCH($A313,Data[Dist],0),MATCH(I$4,Data[#Headers],0))</f>
        <v>8970704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40312904</v>
      </c>
      <c r="I314" s="21">
        <f>INDEX(Data[],MATCH($A314,Data[Dist],0),MATCH(I$4,Data[#Headers],0))</f>
        <v>52584030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16014789</v>
      </c>
      <c r="I315" s="21">
        <f>INDEX(Data[],MATCH($A315,Data[Dist],0),MATCH(I$4,Data[#Headers],0))</f>
        <v>21649868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1425647</v>
      </c>
      <c r="I316" s="21">
        <f>INDEX(Data[],MATCH($A316,Data[Dist],0),MATCH(I$4,Data[#Headers],0))</f>
        <v>2056881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8772829</v>
      </c>
      <c r="I317" s="21">
        <f>INDEX(Data[],MATCH($A317,Data[Dist],0),MATCH(I$4,Data[#Headers],0))</f>
        <v>10763476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4263417</v>
      </c>
      <c r="I318" s="21">
        <f>INDEX(Data[],MATCH($A318,Data[Dist],0),MATCH(I$4,Data[#Headers],0))</f>
        <v>5866802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3937700</v>
      </c>
      <c r="I319" s="21">
        <f>INDEX(Data[],MATCH($A319,Data[Dist],0),MATCH(I$4,Data[#Headers],0))</f>
        <v>5173033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2963829</v>
      </c>
      <c r="I320" s="21">
        <f>INDEX(Data[],MATCH($A320,Data[Dist],0),MATCH(I$4,Data[#Headers],0))</f>
        <v>4031808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4953825</v>
      </c>
      <c r="I321" s="21">
        <f>INDEX(Data[],MATCH($A321,Data[Dist],0),MATCH(I$4,Data[#Headers],0))</f>
        <v>6289855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2146102</v>
      </c>
      <c r="I322" s="21">
        <f>INDEX(Data[],MATCH($A322,Data[Dist],0),MATCH(I$4,Data[#Headers],0))</f>
        <v>3039423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827042</v>
      </c>
      <c r="I323" s="21">
        <f>INDEX(Data[],MATCH($A323,Data[Dist],0),MATCH(I$4,Data[#Headers],0))</f>
        <v>1244143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6488991</v>
      </c>
      <c r="I324" s="21">
        <f>INDEX(Data[],MATCH($A324,Data[Dist],0),MATCH(I$4,Data[#Headers],0))</f>
        <v>8248918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5355426</v>
      </c>
      <c r="I325" s="21">
        <f>INDEX(Data[],MATCH($A325,Data[Dist],0),MATCH(I$4,Data[#Headers],0))</f>
        <v>6721163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1923017</v>
      </c>
      <c r="I326" s="21">
        <f>INDEX(Data[],MATCH($A326,Data[Dist],0),MATCH(I$4,Data[#Headers],0))</f>
        <v>2550503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9951152</v>
      </c>
      <c r="I327" s="21">
        <f>INDEX(Data[],MATCH($A327,Data[Dist],0),MATCH(I$4,Data[#Headers],0))</f>
        <v>12347420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2943622</v>
      </c>
      <c r="I328" s="21">
        <f>INDEX(Data[],MATCH($A328,Data[Dist],0),MATCH(I$4,Data[#Headers],0))</f>
        <v>3845442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3002810</v>
      </c>
      <c r="I329" s="21">
        <f>INDEX(Data[],MATCH($A329,Data[Dist],0),MATCH(I$4,Data[#Headers],0))</f>
        <v>3872571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6210736</v>
      </c>
      <c r="I330" s="21">
        <f>INDEX(Data[],MATCH($A330,Data[Dist],0),MATCH(I$4,Data[#Headers],0))</f>
        <v>7875061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2881331307</v>
      </c>
      <c r="I331" s="23">
        <f t="shared" si="0"/>
        <v>3641994374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3" width="15.42578125" style="44" customWidth="1"/>
    <col min="4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(December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December</v>
      </c>
      <c r="D4" s="54" t="str">
        <f>IF(OR(Notes!$B$2="January",Notes!$B$2="February"),Notes!$B$2,"Jan - Feb")</f>
        <v>Jan - Feb</v>
      </c>
      <c r="E4" s="54" t="str">
        <f>IF(OR(Notes!$B$2="March",Notes!$B$2="April",Notes!$B$2="May"),Notes!$B$2,"March - May")</f>
        <v>March - May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December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December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December</v>
      </c>
      <c r="H6" s="40" t="str">
        <f>Notes!$B$3</f>
        <v>Pay 1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431381</v>
      </c>
      <c r="E7" s="21">
        <f>INDEX(Data[],MATCH($A7,Data[Dist],0),MATCH(E$6,Data[#Headers],0))</f>
        <v>431381</v>
      </c>
      <c r="F7" s="21">
        <f>INDEX(Data[],MATCH($A7,Data[Dist],0),MATCH(F$6,Data[#Headers],0))</f>
        <v>431380</v>
      </c>
      <c r="G7" s="21">
        <f>INDEX(Data[],MATCH($A7,Data[Dist],0),MATCH(G$6,Data[#Headers],0))</f>
        <v>1736172</v>
      </c>
      <c r="H7" s="21">
        <f>INDEX(Data[],MATCH($A7,Data[Dist],0),MATCH(H$6,Data[#Headers],0))-G7</f>
        <v>2604255</v>
      </c>
      <c r="I7" s="22"/>
      <c r="J7" s="21">
        <f>INDEX(Notes!$I$2:$N$11,MATCH(Notes!$B$2,Notes!$I$2:$I$11,0),4)*$C7</f>
        <v>1736172</v>
      </c>
      <c r="K7" s="21">
        <f>INDEX(Notes!$I$2:$N$11,MATCH(Notes!$B$2,Notes!$I$2:$I$11,0),5)*$D7</f>
        <v>0</v>
      </c>
      <c r="L7" s="21">
        <f>INDEX(Notes!$I$2:$N$11,MATCH(Notes!$B$2,Notes!$I$2:$I$11,0),6)*$E7</f>
        <v>0</v>
      </c>
      <c r="M7" s="21">
        <f>IF(Notes!$B$2="June",'Payment Total'!$F7,0)</f>
        <v>0</v>
      </c>
      <c r="N7" s="21">
        <f>SUM(J7:M7)-G7</f>
        <v>0</v>
      </c>
      <c r="P7" s="188" t="s">
        <v>830</v>
      </c>
      <c r="Q7" s="20">
        <v>434043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INDEX($A$7:$H$331,MATCH($S7,$A$7:$A$331,0),3)-Q7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198605</v>
      </c>
      <c r="G8" s="21">
        <f>INDEX(Data[],MATCH($A8,Data[Dist],0),MATCH(G$6,Data[#Headers],0))</f>
        <v>798688</v>
      </c>
      <c r="H8" s="21">
        <f>INDEX(Data[],MATCH($A8,Data[Dist],0),MATCH(H$6,Data[#Headers],0))-G8</f>
        <v>1198034</v>
      </c>
      <c r="I8" s="22"/>
      <c r="J8" s="21">
        <f>INDEX(Notes!$I$2:$N$11,MATCH(Notes!$B$2,Notes!$I$2:$I$11,0),4)*$C8</f>
        <v>798688</v>
      </c>
      <c r="K8" s="21">
        <f>INDEX(Notes!$I$2:$N$11,MATCH(Notes!$B$2,Notes!$I$2:$I$11,0),5)*$D8</f>
        <v>0</v>
      </c>
      <c r="L8" s="21">
        <f>INDEX(Notes!$I$2:$N$11,MATCH(Notes!$B$2,Notes!$I$2:$I$11,0),6)*$E8</f>
        <v>0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831</v>
      </c>
      <c r="Q8" s="20">
        <v>199672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INDEX($A$7:$H$331,MATCH($S8,$A$7:$A$331,0),3)-Q8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1664892</v>
      </c>
      <c r="E9" s="21">
        <f>INDEX(Data[],MATCH($A9,Data[Dist],0),MATCH(E$6,Data[#Headers],0))</f>
        <v>1664892</v>
      </c>
      <c r="F9" s="21">
        <f>INDEX(Data[],MATCH($A9,Data[Dist],0),MATCH(F$6,Data[#Headers],0))</f>
        <v>1664890</v>
      </c>
      <c r="G9" s="21">
        <f>INDEX(Data[],MATCH($A9,Data[Dist],0),MATCH(G$6,Data[#Headers],0))</f>
        <v>6692076</v>
      </c>
      <c r="H9" s="21">
        <f>INDEX(Data[],MATCH($A9,Data[Dist],0),MATCH(H$6,Data[#Headers],0))-G9</f>
        <v>10038113</v>
      </c>
      <c r="I9" s="22"/>
      <c r="J9" s="21">
        <f>INDEX(Notes!$I$2:$N$11,MATCH(Notes!$B$2,Notes!$I$2:$I$11,0),4)*$C9</f>
        <v>6692076</v>
      </c>
      <c r="K9" s="21">
        <f>INDEX(Notes!$I$2:$N$11,MATCH(Notes!$B$2,Notes!$I$2:$I$11,0),5)*$D9</f>
        <v>0</v>
      </c>
      <c r="L9" s="21">
        <f>INDEX(Notes!$I$2:$N$11,MATCH(Notes!$B$2,Notes!$I$2:$I$11,0),6)*$E9</f>
        <v>0</v>
      </c>
      <c r="M9" s="21">
        <f>IF(Notes!$B$2="June",'Payment Total'!$F9,0)</f>
        <v>0</v>
      </c>
      <c r="N9" s="21">
        <f t="shared" si="0"/>
        <v>0</v>
      </c>
      <c r="P9" s="188" t="s">
        <v>832</v>
      </c>
      <c r="Q9" s="20">
        <v>1673019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401265</v>
      </c>
      <c r="F10" s="21">
        <f>INDEX(Data[],MATCH($A10,Data[Dist],0),MATCH(F$6,Data[#Headers],0))</f>
        <v>401263</v>
      </c>
      <c r="G10" s="21">
        <f>INDEX(Data[],MATCH($A10,Data[Dist],0),MATCH(G$6,Data[#Headers],0))</f>
        <v>1613128</v>
      </c>
      <c r="H10" s="21">
        <f>INDEX(Data[],MATCH($A10,Data[Dist],0),MATCH(H$6,Data[#Headers],0))-G10</f>
        <v>2419690</v>
      </c>
      <c r="I10" s="22"/>
      <c r="J10" s="21">
        <f>INDEX(Notes!$I$2:$N$11,MATCH(Notes!$B$2,Notes!$I$2:$I$11,0),4)*$C10</f>
        <v>1613128</v>
      </c>
      <c r="K10" s="21">
        <f>INDEX(Notes!$I$2:$N$11,MATCH(Notes!$B$2,Notes!$I$2:$I$11,0),5)*$D10</f>
        <v>0</v>
      </c>
      <c r="L10" s="21">
        <f>INDEX(Notes!$I$2:$N$11,MATCH(Notes!$B$2,Notes!$I$2:$I$11,0),6)*$E10</f>
        <v>0</v>
      </c>
      <c r="M10" s="21">
        <f>IF(Notes!$B$2="June",'Payment Total'!$F10,0)</f>
        <v>0</v>
      </c>
      <c r="N10" s="21">
        <f t="shared" si="0"/>
        <v>0</v>
      </c>
      <c r="P10" s="188" t="s">
        <v>833</v>
      </c>
      <c r="Q10" s="20">
        <v>403282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101266</v>
      </c>
      <c r="G11" s="21">
        <f>INDEX(Data[],MATCH($A11,Data[Dist],0),MATCH(G$6,Data[#Headers],0))</f>
        <v>408044</v>
      </c>
      <c r="H11" s="21">
        <f>INDEX(Data[],MATCH($A11,Data[Dist],0),MATCH(H$6,Data[#Headers],0))-G11</f>
        <v>612061</v>
      </c>
      <c r="I11" s="22"/>
      <c r="J11" s="21">
        <f>INDEX(Notes!$I$2:$N$11,MATCH(Notes!$B$2,Notes!$I$2:$I$11,0),4)*$C11</f>
        <v>408044</v>
      </c>
      <c r="K11" s="21">
        <f>INDEX(Notes!$I$2:$N$11,MATCH(Notes!$B$2,Notes!$I$2:$I$11,0),5)*$D11</f>
        <v>0</v>
      </c>
      <c r="L11" s="21">
        <f>INDEX(Notes!$I$2:$N$11,MATCH(Notes!$B$2,Notes!$I$2:$I$11,0),6)*$E11</f>
        <v>0</v>
      </c>
      <c r="M11" s="21">
        <f>IF(Notes!$B$2="June",'Payment Total'!$F11,0)</f>
        <v>0</v>
      </c>
      <c r="N11" s="21">
        <f t="shared" si="0"/>
        <v>0</v>
      </c>
      <c r="P11" s="188" t="s">
        <v>834</v>
      </c>
      <c r="Q11" s="20">
        <v>102011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855071</v>
      </c>
      <c r="E12" s="21">
        <f>INDEX(Data[],MATCH($A12,Data[Dist],0),MATCH(E$6,Data[#Headers],0))</f>
        <v>855071</v>
      </c>
      <c r="F12" s="21">
        <f>INDEX(Data[],MATCH($A12,Data[Dist],0),MATCH(F$6,Data[#Headers],0))</f>
        <v>855070</v>
      </c>
      <c r="G12" s="21">
        <f>INDEX(Data[],MATCH($A12,Data[Dist],0),MATCH(G$6,Data[#Headers],0))</f>
        <v>3436516</v>
      </c>
      <c r="H12" s="21">
        <f>INDEX(Data[],MATCH($A12,Data[Dist],0),MATCH(H$6,Data[#Headers],0))-G12</f>
        <v>5154770</v>
      </c>
      <c r="I12" s="22"/>
      <c r="J12" s="21">
        <f>INDEX(Notes!$I$2:$N$11,MATCH(Notes!$B$2,Notes!$I$2:$I$11,0),4)*$C12</f>
        <v>3436516</v>
      </c>
      <c r="K12" s="21">
        <f>INDEX(Notes!$I$2:$N$11,MATCH(Notes!$B$2,Notes!$I$2:$I$11,0),5)*$D12</f>
        <v>0</v>
      </c>
      <c r="L12" s="21">
        <f>INDEX(Notes!$I$2:$N$11,MATCH(Notes!$B$2,Notes!$I$2:$I$11,0),6)*$E12</f>
        <v>0</v>
      </c>
      <c r="M12" s="21">
        <f>IF(Notes!$B$2="June",'Payment Total'!$F12,0)</f>
        <v>0</v>
      </c>
      <c r="N12" s="21">
        <f t="shared" si="0"/>
        <v>0</v>
      </c>
      <c r="P12" s="188" t="s">
        <v>835</v>
      </c>
      <c r="Q12" s="20">
        <v>859129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369136</v>
      </c>
      <c r="F13" s="21">
        <f>INDEX(Data[],MATCH($A13,Data[Dist],0),MATCH(F$6,Data[#Headers],0))</f>
        <v>369137</v>
      </c>
      <c r="G13" s="21">
        <f>INDEX(Data[],MATCH($A13,Data[Dist],0),MATCH(G$6,Data[#Headers],0))</f>
        <v>1484684</v>
      </c>
      <c r="H13" s="21">
        <f>INDEX(Data[],MATCH($A13,Data[Dist],0),MATCH(H$6,Data[#Headers],0))-G13</f>
        <v>2227024</v>
      </c>
      <c r="I13" s="22"/>
      <c r="J13" s="21">
        <f>INDEX(Notes!$I$2:$N$11,MATCH(Notes!$B$2,Notes!$I$2:$I$11,0),4)*$C13</f>
        <v>1484684</v>
      </c>
      <c r="K13" s="21">
        <f>INDEX(Notes!$I$2:$N$11,MATCH(Notes!$B$2,Notes!$I$2:$I$11,0),5)*$D13</f>
        <v>0</v>
      </c>
      <c r="L13" s="21">
        <f>INDEX(Notes!$I$2:$N$11,MATCH(Notes!$B$2,Notes!$I$2:$I$11,0),6)*$E13</f>
        <v>0</v>
      </c>
      <c r="M13" s="21">
        <f>IF(Notes!$B$2="June",'Payment Total'!$F13,0)</f>
        <v>0</v>
      </c>
      <c r="N13" s="21">
        <f t="shared" si="0"/>
        <v>0</v>
      </c>
      <c r="P13" s="188" t="s">
        <v>836</v>
      </c>
      <c r="Q13" s="20">
        <v>371171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183909</v>
      </c>
      <c r="F14" s="21">
        <f>INDEX(Data[],MATCH($A14,Data[Dist],0),MATCH(F$6,Data[#Headers],0))</f>
        <v>183907</v>
      </c>
      <c r="G14" s="21">
        <f>INDEX(Data[],MATCH($A14,Data[Dist],0),MATCH(G$6,Data[#Headers],0))</f>
        <v>739648</v>
      </c>
      <c r="H14" s="21">
        <f>INDEX(Data[],MATCH($A14,Data[Dist],0),MATCH(H$6,Data[#Headers],0))-G14</f>
        <v>1109469</v>
      </c>
      <c r="I14" s="22"/>
      <c r="J14" s="21">
        <f>INDEX(Notes!$I$2:$N$11,MATCH(Notes!$B$2,Notes!$I$2:$I$11,0),4)*$C14</f>
        <v>739648</v>
      </c>
      <c r="K14" s="21">
        <f>INDEX(Notes!$I$2:$N$11,MATCH(Notes!$B$2,Notes!$I$2:$I$11,0),5)*$D14</f>
        <v>0</v>
      </c>
      <c r="L14" s="21">
        <f>INDEX(Notes!$I$2:$N$11,MATCH(Notes!$B$2,Notes!$I$2:$I$11,0),6)*$E14</f>
        <v>0</v>
      </c>
      <c r="M14" s="21">
        <f>IF(Notes!$B$2="June",'Payment Total'!$F14,0)</f>
        <v>0</v>
      </c>
      <c r="N14" s="21">
        <f t="shared" si="0"/>
        <v>0</v>
      </c>
      <c r="P14" s="188" t="s">
        <v>837</v>
      </c>
      <c r="Q14" s="20">
        <v>184912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867061</v>
      </c>
      <c r="E15" s="21">
        <f>INDEX(Data[],MATCH($A15,Data[Dist],0),MATCH(E$6,Data[#Headers],0))</f>
        <v>867061</v>
      </c>
      <c r="F15" s="21">
        <f>INDEX(Data[],MATCH($A15,Data[Dist],0),MATCH(F$6,Data[#Headers],0))</f>
        <v>867060</v>
      </c>
      <c r="G15" s="21">
        <f>INDEX(Data[],MATCH($A15,Data[Dist],0),MATCH(G$6,Data[#Headers],0))</f>
        <v>3489432</v>
      </c>
      <c r="H15" s="21">
        <f>INDEX(Data[],MATCH($A15,Data[Dist],0),MATCH(H$6,Data[#Headers],0))-G15</f>
        <v>5234150</v>
      </c>
      <c r="I15" s="22"/>
      <c r="J15" s="21">
        <f>INDEX(Notes!$I$2:$N$11,MATCH(Notes!$B$2,Notes!$I$2:$I$11,0),4)*$C15</f>
        <v>3489432</v>
      </c>
      <c r="K15" s="21">
        <f>INDEX(Notes!$I$2:$N$11,MATCH(Notes!$B$2,Notes!$I$2:$I$11,0),5)*$D15</f>
        <v>0</v>
      </c>
      <c r="L15" s="21">
        <f>INDEX(Notes!$I$2:$N$11,MATCH(Notes!$B$2,Notes!$I$2:$I$11,0),6)*$E15</f>
        <v>0</v>
      </c>
      <c r="M15" s="21">
        <f>IF(Notes!$B$2="June",'Payment Total'!$F15,0)</f>
        <v>0</v>
      </c>
      <c r="N15" s="21">
        <f t="shared" si="0"/>
        <v>0</v>
      </c>
      <c r="P15" s="188" t="s">
        <v>838</v>
      </c>
      <c r="Q15" s="20">
        <v>872358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775363</v>
      </c>
      <c r="E16" s="21">
        <f>INDEX(Data[],MATCH($A16,Data[Dist],0),MATCH(E$6,Data[#Headers],0))</f>
        <v>775362</v>
      </c>
      <c r="F16" s="21">
        <f>INDEX(Data[],MATCH($A16,Data[Dist],0),MATCH(F$6,Data[#Headers],0))</f>
        <v>775363</v>
      </c>
      <c r="G16" s="21">
        <f>INDEX(Data[],MATCH($A16,Data[Dist],0),MATCH(G$6,Data[#Headers],0))</f>
        <v>3118112</v>
      </c>
      <c r="H16" s="21">
        <f>INDEX(Data[],MATCH($A16,Data[Dist],0),MATCH(H$6,Data[#Headers],0))-G16</f>
        <v>4677166</v>
      </c>
      <c r="I16" s="22"/>
      <c r="J16" s="21">
        <f>INDEX(Notes!$I$2:$N$11,MATCH(Notes!$B$2,Notes!$I$2:$I$11,0),4)*$C16</f>
        <v>3118112</v>
      </c>
      <c r="K16" s="21">
        <f>INDEX(Notes!$I$2:$N$11,MATCH(Notes!$B$2,Notes!$I$2:$I$11,0),5)*$D16</f>
        <v>0</v>
      </c>
      <c r="L16" s="21">
        <f>INDEX(Notes!$I$2:$N$11,MATCH(Notes!$B$2,Notes!$I$2:$I$11,0),6)*$E16</f>
        <v>0</v>
      </c>
      <c r="M16" s="21">
        <f>IF(Notes!$B$2="June",'Payment Total'!$F16,0)</f>
        <v>0</v>
      </c>
      <c r="N16" s="21">
        <f t="shared" si="0"/>
        <v>0</v>
      </c>
      <c r="P16" s="188" t="s">
        <v>839</v>
      </c>
      <c r="Q16" s="20">
        <v>779528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356441</v>
      </c>
      <c r="F17" s="21">
        <f>INDEX(Data[],MATCH($A17,Data[Dist],0),MATCH(F$6,Data[#Headers],0))</f>
        <v>356442</v>
      </c>
      <c r="G17" s="21">
        <f>INDEX(Data[],MATCH($A17,Data[Dist],0),MATCH(G$6,Data[#Headers],0))</f>
        <v>1433500</v>
      </c>
      <c r="H17" s="21">
        <f>INDEX(Data[],MATCH($A17,Data[Dist],0),MATCH(H$6,Data[#Headers],0))-G17</f>
        <v>2150251</v>
      </c>
      <c r="I17" s="22"/>
      <c r="J17" s="21">
        <f>INDEX(Notes!$I$2:$N$11,MATCH(Notes!$B$2,Notes!$I$2:$I$11,0),4)*$C17</f>
        <v>1433500</v>
      </c>
      <c r="K17" s="21">
        <f>INDEX(Notes!$I$2:$N$11,MATCH(Notes!$B$2,Notes!$I$2:$I$11,0),5)*$D17</f>
        <v>0</v>
      </c>
      <c r="L17" s="21">
        <f>INDEX(Notes!$I$2:$N$11,MATCH(Notes!$B$2,Notes!$I$2:$I$11,0),6)*$E17</f>
        <v>0</v>
      </c>
      <c r="M17" s="21">
        <f>IF(Notes!$B$2="June",'Payment Total'!$F17,0)</f>
        <v>0</v>
      </c>
      <c r="N17" s="21">
        <f t="shared" si="0"/>
        <v>0</v>
      </c>
      <c r="P17" s="188" t="s">
        <v>840</v>
      </c>
      <c r="Q17" s="20">
        <v>358375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521264</v>
      </c>
      <c r="E18" s="21">
        <f>INDEX(Data[],MATCH($A18,Data[Dist],0),MATCH(E$6,Data[#Headers],0))</f>
        <v>521264</v>
      </c>
      <c r="F18" s="21">
        <f>INDEX(Data[],MATCH($A18,Data[Dist],0),MATCH(F$6,Data[#Headers],0))</f>
        <v>521265</v>
      </c>
      <c r="G18" s="21">
        <f>INDEX(Data[],MATCH($A18,Data[Dist],0),MATCH(G$6,Data[#Headers],0))</f>
        <v>2097676</v>
      </c>
      <c r="H18" s="21">
        <f>INDEX(Data[],MATCH($A18,Data[Dist],0),MATCH(H$6,Data[#Headers],0))-G18</f>
        <v>3146516</v>
      </c>
      <c r="I18" s="22"/>
      <c r="J18" s="21">
        <f>INDEX(Notes!$I$2:$N$11,MATCH(Notes!$B$2,Notes!$I$2:$I$11,0),4)*$C18</f>
        <v>2097676</v>
      </c>
      <c r="K18" s="21">
        <f>INDEX(Notes!$I$2:$N$11,MATCH(Notes!$B$2,Notes!$I$2:$I$11,0),5)*$D18</f>
        <v>0</v>
      </c>
      <c r="L18" s="21">
        <f>INDEX(Notes!$I$2:$N$11,MATCH(Notes!$B$2,Notes!$I$2:$I$11,0),6)*$E18</f>
        <v>0</v>
      </c>
      <c r="M18" s="21">
        <f>IF(Notes!$B$2="June",'Payment Total'!$F18,0)</f>
        <v>0</v>
      </c>
      <c r="N18" s="21">
        <f t="shared" si="0"/>
        <v>0</v>
      </c>
      <c r="P18" s="188" t="s">
        <v>841</v>
      </c>
      <c r="Q18" s="20">
        <v>524419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2631932</v>
      </c>
      <c r="E19" s="21">
        <f>INDEX(Data[],MATCH($A19,Data[Dist],0),MATCH(E$6,Data[#Headers],0))</f>
        <v>2631932</v>
      </c>
      <c r="F19" s="21">
        <f>INDEX(Data[],MATCH($A19,Data[Dist],0),MATCH(F$6,Data[#Headers],0))</f>
        <v>2631931</v>
      </c>
      <c r="G19" s="21">
        <f>INDEX(Data[],MATCH($A19,Data[Dist],0),MATCH(G$6,Data[#Headers],0))</f>
        <v>10595980</v>
      </c>
      <c r="H19" s="21">
        <f>INDEX(Data[],MATCH($A19,Data[Dist],0),MATCH(H$6,Data[#Headers],0))-G19</f>
        <v>15893970</v>
      </c>
      <c r="I19" s="22"/>
      <c r="J19" s="21">
        <f>INDEX(Notes!$I$2:$N$11,MATCH(Notes!$B$2,Notes!$I$2:$I$11,0),4)*$C19</f>
        <v>10595980</v>
      </c>
      <c r="K19" s="21">
        <f>INDEX(Notes!$I$2:$N$11,MATCH(Notes!$B$2,Notes!$I$2:$I$11,0),5)*$D19</f>
        <v>0</v>
      </c>
      <c r="L19" s="21">
        <f>INDEX(Notes!$I$2:$N$11,MATCH(Notes!$B$2,Notes!$I$2:$I$11,0),6)*$E19</f>
        <v>0</v>
      </c>
      <c r="M19" s="21">
        <f>IF(Notes!$B$2="June",'Payment Total'!$F19,0)</f>
        <v>0</v>
      </c>
      <c r="N19" s="21">
        <f t="shared" si="0"/>
        <v>0</v>
      </c>
      <c r="P19" s="188" t="s">
        <v>842</v>
      </c>
      <c r="Q19" s="20">
        <v>2648995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945532</v>
      </c>
      <c r="E20" s="21">
        <f>INDEX(Data[],MATCH($A20,Data[Dist],0),MATCH(E$6,Data[#Headers],0))</f>
        <v>945533</v>
      </c>
      <c r="F20" s="21">
        <f>INDEX(Data[],MATCH($A20,Data[Dist],0),MATCH(F$6,Data[#Headers],0))</f>
        <v>945531</v>
      </c>
      <c r="G20" s="21">
        <f>INDEX(Data[],MATCH($A20,Data[Dist],0),MATCH(G$6,Data[#Headers],0))</f>
        <v>3801000</v>
      </c>
      <c r="H20" s="21">
        <f>INDEX(Data[],MATCH($A20,Data[Dist],0),MATCH(H$6,Data[#Headers],0))-G20</f>
        <v>5701495</v>
      </c>
      <c r="I20" s="22"/>
      <c r="J20" s="21">
        <f>INDEX(Notes!$I$2:$N$11,MATCH(Notes!$B$2,Notes!$I$2:$I$11,0),4)*$C20</f>
        <v>3801000</v>
      </c>
      <c r="K20" s="21">
        <f>INDEX(Notes!$I$2:$N$11,MATCH(Notes!$B$2,Notes!$I$2:$I$11,0),5)*$D20</f>
        <v>0</v>
      </c>
      <c r="L20" s="21">
        <f>INDEX(Notes!$I$2:$N$11,MATCH(Notes!$B$2,Notes!$I$2:$I$11,0),6)*$E20</f>
        <v>0</v>
      </c>
      <c r="M20" s="21">
        <f>IF(Notes!$B$2="June",'Payment Total'!$F20,0)</f>
        <v>0</v>
      </c>
      <c r="N20" s="21">
        <f t="shared" si="0"/>
        <v>0</v>
      </c>
      <c r="P20" s="188" t="s">
        <v>843</v>
      </c>
      <c r="Q20" s="20">
        <v>950250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167118</v>
      </c>
      <c r="F21" s="21">
        <f>INDEX(Data[],MATCH($A21,Data[Dist],0),MATCH(F$6,Data[#Headers],0))</f>
        <v>167117</v>
      </c>
      <c r="G21" s="21">
        <f>INDEX(Data[],MATCH($A21,Data[Dist],0),MATCH(G$6,Data[#Headers],0))</f>
        <v>671804</v>
      </c>
      <c r="H21" s="21">
        <f>INDEX(Data[],MATCH($A21,Data[Dist],0),MATCH(H$6,Data[#Headers],0))-G21</f>
        <v>1007706</v>
      </c>
      <c r="I21" s="22"/>
      <c r="J21" s="21">
        <f>INDEX(Notes!$I$2:$N$11,MATCH(Notes!$B$2,Notes!$I$2:$I$11,0),4)*$C21</f>
        <v>671804</v>
      </c>
      <c r="K21" s="21">
        <f>INDEX(Notes!$I$2:$N$11,MATCH(Notes!$B$2,Notes!$I$2:$I$11,0),5)*$D21</f>
        <v>0</v>
      </c>
      <c r="L21" s="21">
        <f>INDEX(Notes!$I$2:$N$11,MATCH(Notes!$B$2,Notes!$I$2:$I$11,0),6)*$E21</f>
        <v>0</v>
      </c>
      <c r="M21" s="21">
        <f>IF(Notes!$B$2="June",'Payment Total'!$F21,0)</f>
        <v>0</v>
      </c>
      <c r="N21" s="21">
        <f t="shared" si="0"/>
        <v>0</v>
      </c>
      <c r="P21" s="188" t="s">
        <v>844</v>
      </c>
      <c r="Q21" s="20">
        <v>167951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8722877</v>
      </c>
      <c r="E22" s="21">
        <f>INDEX(Data[],MATCH($A22,Data[Dist],0),MATCH(E$6,Data[#Headers],0))</f>
        <v>8722877</v>
      </c>
      <c r="F22" s="21">
        <f>INDEX(Data[],MATCH($A22,Data[Dist],0),MATCH(F$6,Data[#Headers],0))</f>
        <v>8722877</v>
      </c>
      <c r="G22" s="21">
        <f>INDEX(Data[],MATCH($A22,Data[Dist],0),MATCH(G$6,Data[#Headers],0))</f>
        <v>35081220</v>
      </c>
      <c r="H22" s="21">
        <f>INDEX(Data[],MATCH($A22,Data[Dist],0),MATCH(H$6,Data[#Headers],0))-G22</f>
        <v>52621830</v>
      </c>
      <c r="I22" s="24"/>
      <c r="J22" s="21">
        <f>INDEX(Notes!$I$2:$N$11,MATCH(Notes!$B$2,Notes!$I$2:$I$11,0),4)*$C22</f>
        <v>35081220</v>
      </c>
      <c r="K22" s="21">
        <f>INDEX(Notes!$I$2:$N$11,MATCH(Notes!$B$2,Notes!$I$2:$I$11,0),5)*$D22</f>
        <v>0</v>
      </c>
      <c r="L22" s="21">
        <f>INDEX(Notes!$I$2:$N$11,MATCH(Notes!$B$2,Notes!$I$2:$I$11,0),6)*$E22</f>
        <v>0</v>
      </c>
      <c r="M22" s="21">
        <f>IF(Notes!$B$2="June",'Payment Total'!$F22,0)</f>
        <v>0</v>
      </c>
      <c r="N22" s="21">
        <f t="shared" si="0"/>
        <v>0</v>
      </c>
      <c r="P22" s="189" t="s">
        <v>845</v>
      </c>
      <c r="Q22" s="25">
        <v>8770305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607218</v>
      </c>
      <c r="E23" s="21">
        <f>INDEX(Data[],MATCH($A23,Data[Dist],0),MATCH(E$6,Data[#Headers],0))</f>
        <v>607218</v>
      </c>
      <c r="F23" s="21">
        <f>INDEX(Data[],MATCH($A23,Data[Dist],0),MATCH(F$6,Data[#Headers],0))</f>
        <v>607217</v>
      </c>
      <c r="G23" s="21">
        <f>INDEX(Data[],MATCH($A23,Data[Dist],0),MATCH(G$6,Data[#Headers],0))</f>
        <v>2440792</v>
      </c>
      <c r="H23" s="21">
        <f>INDEX(Data[],MATCH($A23,Data[Dist],0),MATCH(H$6,Data[#Headers],0))-G23</f>
        <v>3661184</v>
      </c>
      <c r="I23" s="24"/>
      <c r="J23" s="21">
        <f>INDEX(Notes!$I$2:$N$11,MATCH(Notes!$B$2,Notes!$I$2:$I$11,0),4)*$C23</f>
        <v>2440792</v>
      </c>
      <c r="K23" s="21">
        <f>INDEX(Notes!$I$2:$N$11,MATCH(Notes!$B$2,Notes!$I$2:$I$11,0),5)*$D23</f>
        <v>0</v>
      </c>
      <c r="L23" s="21">
        <f>INDEX(Notes!$I$2:$N$11,MATCH(Notes!$B$2,Notes!$I$2:$I$11,0),6)*$E23</f>
        <v>0</v>
      </c>
      <c r="M23" s="21">
        <f>IF(Notes!$B$2="June",'Payment Total'!$F23,0)</f>
        <v>0</v>
      </c>
      <c r="N23" s="21">
        <f t="shared" si="0"/>
        <v>0</v>
      </c>
      <c r="P23" s="189" t="s">
        <v>846</v>
      </c>
      <c r="Q23" s="25">
        <v>610198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181916</v>
      </c>
      <c r="G24" s="21">
        <f>INDEX(Data[],MATCH($A24,Data[Dist],0),MATCH(G$6,Data[#Headers],0))</f>
        <v>733620</v>
      </c>
      <c r="H24" s="21">
        <f>INDEX(Data[],MATCH($A24,Data[Dist],0),MATCH(H$6,Data[#Headers],0))-G24</f>
        <v>1100431</v>
      </c>
      <c r="I24" s="24"/>
      <c r="J24" s="21">
        <f>INDEX(Notes!$I$2:$N$11,MATCH(Notes!$B$2,Notes!$I$2:$I$11,0),4)*$C24</f>
        <v>733620</v>
      </c>
      <c r="K24" s="21">
        <f>INDEX(Notes!$I$2:$N$11,MATCH(Notes!$B$2,Notes!$I$2:$I$11,0),5)*$D24</f>
        <v>0</v>
      </c>
      <c r="L24" s="21">
        <f>INDEX(Notes!$I$2:$N$11,MATCH(Notes!$B$2,Notes!$I$2:$I$11,0),6)*$E24</f>
        <v>0</v>
      </c>
      <c r="M24" s="21">
        <f>IF(Notes!$B$2="June",'Payment Total'!$F24,0)</f>
        <v>0</v>
      </c>
      <c r="N24" s="21">
        <f t="shared" si="0"/>
        <v>0</v>
      </c>
      <c r="P24" s="189" t="s">
        <v>847</v>
      </c>
      <c r="Q24" s="25">
        <v>183405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153331</v>
      </c>
      <c r="G25" s="21">
        <f>INDEX(Data[],MATCH($A25,Data[Dist],0),MATCH(G$6,Data[#Headers],0))</f>
        <v>617716</v>
      </c>
      <c r="H25" s="21">
        <f>INDEX(Data[],MATCH($A25,Data[Dist],0),MATCH(H$6,Data[#Headers],0))-G25</f>
        <v>926577</v>
      </c>
      <c r="I25" s="24"/>
      <c r="J25" s="21">
        <f>INDEX(Notes!$I$2:$N$11,MATCH(Notes!$B$2,Notes!$I$2:$I$11,0),4)*$C25</f>
        <v>617716</v>
      </c>
      <c r="K25" s="21">
        <f>INDEX(Notes!$I$2:$N$11,MATCH(Notes!$B$2,Notes!$I$2:$I$11,0),5)*$D25</f>
        <v>0</v>
      </c>
      <c r="L25" s="21">
        <f>INDEX(Notes!$I$2:$N$11,MATCH(Notes!$B$2,Notes!$I$2:$I$11,0),6)*$E25</f>
        <v>0</v>
      </c>
      <c r="M25" s="21">
        <f>IF(Notes!$B$2="June",'Payment Total'!$F25,0)</f>
        <v>0</v>
      </c>
      <c r="N25" s="21">
        <f t="shared" si="0"/>
        <v>0</v>
      </c>
      <c r="P25" s="189" t="s">
        <v>848</v>
      </c>
      <c r="Q25" s="25">
        <v>154429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1121963</v>
      </c>
      <c r="E26" s="21">
        <f>INDEX(Data[],MATCH($A26,Data[Dist],0),MATCH(E$6,Data[#Headers],0))</f>
        <v>1121963</v>
      </c>
      <c r="F26" s="21">
        <f>INDEX(Data[],MATCH($A26,Data[Dist],0),MATCH(F$6,Data[#Headers],0))</f>
        <v>1121961</v>
      </c>
      <c r="G26" s="21">
        <f>INDEX(Data[],MATCH($A26,Data[Dist],0),MATCH(G$6,Data[#Headers],0))</f>
        <v>4509080</v>
      </c>
      <c r="H26" s="21">
        <f>INDEX(Data[],MATCH($A26,Data[Dist],0),MATCH(H$6,Data[#Headers],0))-G26</f>
        <v>6763621</v>
      </c>
      <c r="I26" s="24"/>
      <c r="J26" s="21">
        <f>INDEX(Notes!$I$2:$N$11,MATCH(Notes!$B$2,Notes!$I$2:$I$11,0),4)*$C26</f>
        <v>4509080</v>
      </c>
      <c r="K26" s="21">
        <f>INDEX(Notes!$I$2:$N$11,MATCH(Notes!$B$2,Notes!$I$2:$I$11,0),5)*$D26</f>
        <v>0</v>
      </c>
      <c r="L26" s="21">
        <f>INDEX(Notes!$I$2:$N$11,MATCH(Notes!$B$2,Notes!$I$2:$I$11,0),6)*$E26</f>
        <v>0</v>
      </c>
      <c r="M26" s="21">
        <f>IF(Notes!$B$2="June",'Payment Total'!$F26,0)</f>
        <v>0</v>
      </c>
      <c r="N26" s="21">
        <f t="shared" si="0"/>
        <v>0</v>
      </c>
      <c r="P26" s="189" t="s">
        <v>849</v>
      </c>
      <c r="Q26" s="25">
        <v>1127270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325674</v>
      </c>
      <c r="E27" s="21">
        <f>INDEX(Data[],MATCH($A27,Data[Dist],0),MATCH(E$6,Data[#Headers],0))</f>
        <v>325674</v>
      </c>
      <c r="F27" s="21">
        <f>INDEX(Data[],MATCH($A27,Data[Dist],0),MATCH(F$6,Data[#Headers],0))</f>
        <v>325672</v>
      </c>
      <c r="G27" s="21">
        <f>INDEX(Data[],MATCH($A27,Data[Dist],0),MATCH(G$6,Data[#Headers],0))</f>
        <v>1310360</v>
      </c>
      <c r="H27" s="21">
        <f>INDEX(Data[],MATCH($A27,Data[Dist],0),MATCH(H$6,Data[#Headers],0))-G27</f>
        <v>1965538</v>
      </c>
      <c r="I27" s="24"/>
      <c r="J27" s="21">
        <f>INDEX(Notes!$I$2:$N$11,MATCH(Notes!$B$2,Notes!$I$2:$I$11,0),4)*$C27</f>
        <v>1310360</v>
      </c>
      <c r="K27" s="21">
        <f>INDEX(Notes!$I$2:$N$11,MATCH(Notes!$B$2,Notes!$I$2:$I$11,0),5)*$D27</f>
        <v>0</v>
      </c>
      <c r="L27" s="21">
        <f>INDEX(Notes!$I$2:$N$11,MATCH(Notes!$B$2,Notes!$I$2:$I$11,0),6)*$E27</f>
        <v>0</v>
      </c>
      <c r="M27" s="21">
        <f>IF(Notes!$B$2="June",'Payment Total'!$F27,0)</f>
        <v>0</v>
      </c>
      <c r="N27" s="21">
        <f t="shared" si="0"/>
        <v>0</v>
      </c>
      <c r="P27" s="189" t="s">
        <v>850</v>
      </c>
      <c r="Q27" s="25">
        <v>327590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430300</v>
      </c>
      <c r="E28" s="21">
        <f>INDEX(Data[],MATCH($A28,Data[Dist],0),MATCH(E$6,Data[#Headers],0))</f>
        <v>430301</v>
      </c>
      <c r="F28" s="21">
        <f>INDEX(Data[],MATCH($A28,Data[Dist],0),MATCH(F$6,Data[#Headers],0))</f>
        <v>430299</v>
      </c>
      <c r="G28" s="21">
        <f>INDEX(Data[],MATCH($A28,Data[Dist],0),MATCH(G$6,Data[#Headers],0))</f>
        <v>1732920</v>
      </c>
      <c r="H28" s="21">
        <f>INDEX(Data[],MATCH($A28,Data[Dist],0),MATCH(H$6,Data[#Headers],0))-G28</f>
        <v>2599382</v>
      </c>
      <c r="I28" s="24"/>
      <c r="J28" s="21">
        <f>INDEX(Notes!$I$2:$N$11,MATCH(Notes!$B$2,Notes!$I$2:$I$11,0),4)*$C28</f>
        <v>1732920</v>
      </c>
      <c r="K28" s="21">
        <f>INDEX(Notes!$I$2:$N$11,MATCH(Notes!$B$2,Notes!$I$2:$I$11,0),5)*$D28</f>
        <v>0</v>
      </c>
      <c r="L28" s="21">
        <f>INDEX(Notes!$I$2:$N$11,MATCH(Notes!$B$2,Notes!$I$2:$I$11,0),6)*$E28</f>
        <v>0</v>
      </c>
      <c r="M28" s="21">
        <f>IF(Notes!$B$2="June",'Payment Total'!$F28,0)</f>
        <v>0</v>
      </c>
      <c r="N28" s="21">
        <f t="shared" si="0"/>
        <v>0</v>
      </c>
      <c r="P28" s="189" t="s">
        <v>851</v>
      </c>
      <c r="Q28" s="25">
        <v>433230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1347707</v>
      </c>
      <c r="E29" s="21">
        <f>INDEX(Data[],MATCH($A29,Data[Dist],0),MATCH(E$6,Data[#Headers],0))</f>
        <v>1347708</v>
      </c>
      <c r="F29" s="21">
        <f>INDEX(Data[],MATCH($A29,Data[Dist],0),MATCH(F$6,Data[#Headers],0))</f>
        <v>1347706</v>
      </c>
      <c r="G29" s="21">
        <f>INDEX(Data[],MATCH($A29,Data[Dist],0),MATCH(G$6,Data[#Headers],0))</f>
        <v>5416848</v>
      </c>
      <c r="H29" s="21">
        <f>INDEX(Data[],MATCH($A29,Data[Dist],0),MATCH(H$6,Data[#Headers],0))-G29</f>
        <v>8125273</v>
      </c>
      <c r="I29" s="24"/>
      <c r="J29" s="21">
        <f>INDEX(Notes!$I$2:$N$11,MATCH(Notes!$B$2,Notes!$I$2:$I$11,0),4)*$C29</f>
        <v>5416848</v>
      </c>
      <c r="K29" s="21">
        <f>INDEX(Notes!$I$2:$N$11,MATCH(Notes!$B$2,Notes!$I$2:$I$11,0),5)*$D29</f>
        <v>0</v>
      </c>
      <c r="L29" s="21">
        <f>INDEX(Notes!$I$2:$N$11,MATCH(Notes!$B$2,Notes!$I$2:$I$11,0),6)*$E29</f>
        <v>0</v>
      </c>
      <c r="M29" s="21">
        <f>IF(Notes!$B$2="June",'Payment Total'!$F29,0)</f>
        <v>0</v>
      </c>
      <c r="N29" s="21">
        <f t="shared" si="0"/>
        <v>0</v>
      </c>
      <c r="P29" s="189" t="s">
        <v>852</v>
      </c>
      <c r="Q29" s="25">
        <v>1354212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281384</v>
      </c>
      <c r="F30" s="21">
        <f>INDEX(Data[],MATCH($A30,Data[Dist],0),MATCH(F$6,Data[#Headers],0))</f>
        <v>281382</v>
      </c>
      <c r="G30" s="21">
        <f>INDEX(Data[],MATCH($A30,Data[Dist],0),MATCH(G$6,Data[#Headers],0))</f>
        <v>1130616</v>
      </c>
      <c r="H30" s="21">
        <f>INDEX(Data[],MATCH($A30,Data[Dist],0),MATCH(H$6,Data[#Headers],0))-G30</f>
        <v>1695925</v>
      </c>
      <c r="I30" s="24"/>
      <c r="J30" s="21">
        <f>INDEX(Notes!$I$2:$N$11,MATCH(Notes!$B$2,Notes!$I$2:$I$11,0),4)*$C30</f>
        <v>1130616</v>
      </c>
      <c r="K30" s="21">
        <f>INDEX(Notes!$I$2:$N$11,MATCH(Notes!$B$2,Notes!$I$2:$I$11,0),5)*$D30</f>
        <v>0</v>
      </c>
      <c r="L30" s="21">
        <f>INDEX(Notes!$I$2:$N$11,MATCH(Notes!$B$2,Notes!$I$2:$I$11,0),6)*$E30</f>
        <v>0</v>
      </c>
      <c r="M30" s="21">
        <f>IF(Notes!$B$2="June",'Payment Total'!$F30,0)</f>
        <v>0</v>
      </c>
      <c r="N30" s="21">
        <f t="shared" si="0"/>
        <v>0</v>
      </c>
      <c r="P30" s="189" t="s">
        <v>853</v>
      </c>
      <c r="Q30" s="25">
        <v>282654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272107</v>
      </c>
      <c r="E31" s="21">
        <f>INDEX(Data[],MATCH($A31,Data[Dist],0),MATCH(E$6,Data[#Headers],0))</f>
        <v>272107</v>
      </c>
      <c r="F31" s="21">
        <f>INDEX(Data[],MATCH($A31,Data[Dist],0),MATCH(F$6,Data[#Headers],0))</f>
        <v>272107</v>
      </c>
      <c r="G31" s="21">
        <f>INDEX(Data[],MATCH($A31,Data[Dist],0),MATCH(G$6,Data[#Headers],0))</f>
        <v>1095116</v>
      </c>
      <c r="H31" s="21">
        <f>INDEX(Data[],MATCH($A31,Data[Dist],0),MATCH(H$6,Data[#Headers],0))-G31</f>
        <v>1642678</v>
      </c>
      <c r="I31" s="24"/>
      <c r="J31" s="21">
        <f>INDEX(Notes!$I$2:$N$11,MATCH(Notes!$B$2,Notes!$I$2:$I$11,0),4)*$C31</f>
        <v>1095116</v>
      </c>
      <c r="K31" s="21">
        <f>INDEX(Notes!$I$2:$N$11,MATCH(Notes!$B$2,Notes!$I$2:$I$11,0),5)*$D31</f>
        <v>0</v>
      </c>
      <c r="L31" s="21">
        <f>INDEX(Notes!$I$2:$N$11,MATCH(Notes!$B$2,Notes!$I$2:$I$11,0),6)*$E31</f>
        <v>0</v>
      </c>
      <c r="M31" s="21">
        <f>IF(Notes!$B$2="June",'Payment Total'!$F31,0)</f>
        <v>0</v>
      </c>
      <c r="N31" s="21">
        <f t="shared" si="0"/>
        <v>0</v>
      </c>
      <c r="P31" s="189" t="s">
        <v>854</v>
      </c>
      <c r="Q31" s="25">
        <v>273779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351211</v>
      </c>
      <c r="E32" s="21">
        <f>INDEX(Data[],MATCH($A32,Data[Dist],0),MATCH(E$6,Data[#Headers],0))</f>
        <v>351210</v>
      </c>
      <c r="F32" s="21">
        <f>INDEX(Data[],MATCH($A32,Data[Dist],0),MATCH(F$6,Data[#Headers],0))</f>
        <v>351211</v>
      </c>
      <c r="G32" s="21">
        <f>INDEX(Data[],MATCH($A32,Data[Dist],0),MATCH(G$6,Data[#Headers],0))</f>
        <v>1412512</v>
      </c>
      <c r="H32" s="21">
        <f>INDEX(Data[],MATCH($A32,Data[Dist],0),MATCH(H$6,Data[#Headers],0))-G32</f>
        <v>2118770</v>
      </c>
      <c r="I32" s="24"/>
      <c r="J32" s="21">
        <f>INDEX(Notes!$I$2:$N$11,MATCH(Notes!$B$2,Notes!$I$2:$I$11,0),4)*$C32</f>
        <v>1412512</v>
      </c>
      <c r="K32" s="21">
        <f>INDEX(Notes!$I$2:$N$11,MATCH(Notes!$B$2,Notes!$I$2:$I$11,0),5)*$D32</f>
        <v>0</v>
      </c>
      <c r="L32" s="21">
        <f>INDEX(Notes!$I$2:$N$11,MATCH(Notes!$B$2,Notes!$I$2:$I$11,0),6)*$E32</f>
        <v>0</v>
      </c>
      <c r="M32" s="21">
        <f>IF(Notes!$B$2="June",'Payment Total'!$F32,0)</f>
        <v>0</v>
      </c>
      <c r="N32" s="21">
        <f t="shared" si="0"/>
        <v>0</v>
      </c>
      <c r="P32" s="189" t="s">
        <v>855</v>
      </c>
      <c r="Q32" s="25">
        <v>353128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373422</v>
      </c>
      <c r="G33" s="21">
        <f>INDEX(Data[],MATCH($A33,Data[Dist],0),MATCH(G$6,Data[#Headers],0))</f>
        <v>1500800</v>
      </c>
      <c r="H33" s="21">
        <f>INDEX(Data[],MATCH($A33,Data[Dist],0),MATCH(H$6,Data[#Headers],0))-G33</f>
        <v>2251201</v>
      </c>
      <c r="I33" s="24"/>
      <c r="J33" s="21">
        <f>INDEX(Notes!$I$2:$N$11,MATCH(Notes!$B$2,Notes!$I$2:$I$11,0),4)*$C33</f>
        <v>1500800</v>
      </c>
      <c r="K33" s="21">
        <f>INDEX(Notes!$I$2:$N$11,MATCH(Notes!$B$2,Notes!$I$2:$I$11,0),5)*$D33</f>
        <v>0</v>
      </c>
      <c r="L33" s="21">
        <f>INDEX(Notes!$I$2:$N$11,MATCH(Notes!$B$2,Notes!$I$2:$I$11,0),6)*$E33</f>
        <v>0</v>
      </c>
      <c r="M33" s="21">
        <f>IF(Notes!$B$2="June",'Payment Total'!$F33,0)</f>
        <v>0</v>
      </c>
      <c r="N33" s="21">
        <f t="shared" si="0"/>
        <v>0</v>
      </c>
      <c r="P33" s="189" t="s">
        <v>856</v>
      </c>
      <c r="Q33" s="25">
        <v>375200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421781</v>
      </c>
      <c r="F34" s="21">
        <f>INDEX(Data[],MATCH($A34,Data[Dist],0),MATCH(F$6,Data[#Headers],0))</f>
        <v>421779</v>
      </c>
      <c r="G34" s="21">
        <f>INDEX(Data[],MATCH($A34,Data[Dist],0),MATCH(G$6,Data[#Headers],0))</f>
        <v>1696452</v>
      </c>
      <c r="H34" s="21">
        <f>INDEX(Data[],MATCH($A34,Data[Dist],0),MATCH(H$6,Data[#Headers],0))-G34</f>
        <v>2544673</v>
      </c>
      <c r="I34" s="24"/>
      <c r="J34" s="21">
        <f>INDEX(Notes!$I$2:$N$11,MATCH(Notes!$B$2,Notes!$I$2:$I$11,0),4)*$C34</f>
        <v>1696452</v>
      </c>
      <c r="K34" s="21">
        <f>INDEX(Notes!$I$2:$N$11,MATCH(Notes!$B$2,Notes!$I$2:$I$11,0),5)*$D34</f>
        <v>0</v>
      </c>
      <c r="L34" s="21">
        <f>INDEX(Notes!$I$2:$N$11,MATCH(Notes!$B$2,Notes!$I$2:$I$11,0),6)*$E34</f>
        <v>0</v>
      </c>
      <c r="M34" s="21">
        <f>IF(Notes!$B$2="June",'Payment Total'!$F34,0)</f>
        <v>0</v>
      </c>
      <c r="N34" s="21">
        <f t="shared" si="0"/>
        <v>0</v>
      </c>
      <c r="P34" s="189" t="s">
        <v>857</v>
      </c>
      <c r="Q34" s="25">
        <v>424113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527495</v>
      </c>
      <c r="E35" s="21">
        <f>INDEX(Data[],MATCH($A35,Data[Dist],0),MATCH(E$6,Data[#Headers],0))</f>
        <v>527495</v>
      </c>
      <c r="F35" s="21">
        <f>INDEX(Data[],MATCH($A35,Data[Dist],0),MATCH(F$6,Data[#Headers],0))</f>
        <v>527494</v>
      </c>
      <c r="G35" s="21">
        <f>INDEX(Data[],MATCH($A35,Data[Dist],0),MATCH(G$6,Data[#Headers],0))</f>
        <v>2121192</v>
      </c>
      <c r="H35" s="21">
        <f>INDEX(Data[],MATCH($A35,Data[Dist],0),MATCH(H$6,Data[#Headers],0))-G35</f>
        <v>3181792</v>
      </c>
      <c r="I35" s="24"/>
      <c r="J35" s="21">
        <f>INDEX(Notes!$I$2:$N$11,MATCH(Notes!$B$2,Notes!$I$2:$I$11,0),4)*$C35</f>
        <v>2121192</v>
      </c>
      <c r="K35" s="21">
        <f>INDEX(Notes!$I$2:$N$11,MATCH(Notes!$B$2,Notes!$I$2:$I$11,0),5)*$D35</f>
        <v>0</v>
      </c>
      <c r="L35" s="21">
        <f>INDEX(Notes!$I$2:$N$11,MATCH(Notes!$B$2,Notes!$I$2:$I$11,0),6)*$E35</f>
        <v>0</v>
      </c>
      <c r="M35" s="21">
        <f>IF(Notes!$B$2="June",'Payment Total'!$F35,0)</f>
        <v>0</v>
      </c>
      <c r="N35" s="21">
        <f t="shared" si="0"/>
        <v>0</v>
      </c>
      <c r="P35" s="189" t="s">
        <v>858</v>
      </c>
      <c r="Q35" s="25">
        <v>530298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100606</v>
      </c>
      <c r="G36" s="21">
        <f>INDEX(Data[],MATCH($A36,Data[Dist],0),MATCH(G$6,Data[#Headers],0))</f>
        <v>404828</v>
      </c>
      <c r="H36" s="21">
        <f>INDEX(Data[],MATCH($A36,Data[Dist],0),MATCH(H$6,Data[#Headers],0))-G36</f>
        <v>607246</v>
      </c>
      <c r="I36" s="24"/>
      <c r="J36" s="21">
        <f>INDEX(Notes!$I$2:$N$11,MATCH(Notes!$B$2,Notes!$I$2:$I$11,0),4)*$C36</f>
        <v>404828</v>
      </c>
      <c r="K36" s="21">
        <f>INDEX(Notes!$I$2:$N$11,MATCH(Notes!$B$2,Notes!$I$2:$I$11,0),5)*$D36</f>
        <v>0</v>
      </c>
      <c r="L36" s="21">
        <f>INDEX(Notes!$I$2:$N$11,MATCH(Notes!$B$2,Notes!$I$2:$I$11,0),6)*$E36</f>
        <v>0</v>
      </c>
      <c r="M36" s="21">
        <f>IF(Notes!$B$2="June",'Payment Total'!$F36,0)</f>
        <v>0</v>
      </c>
      <c r="N36" s="21">
        <f t="shared" si="0"/>
        <v>0</v>
      </c>
      <c r="P36" s="189" t="s">
        <v>859</v>
      </c>
      <c r="Q36" s="25">
        <v>101207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952968</v>
      </c>
      <c r="E37" s="21">
        <f>INDEX(Data[],MATCH($A37,Data[Dist],0),MATCH(E$6,Data[#Headers],0))</f>
        <v>952968</v>
      </c>
      <c r="F37" s="21">
        <f>INDEX(Data[],MATCH($A37,Data[Dist],0),MATCH(F$6,Data[#Headers],0))</f>
        <v>952969</v>
      </c>
      <c r="G37" s="21">
        <f>INDEX(Data[],MATCH($A37,Data[Dist],0),MATCH(G$6,Data[#Headers],0))</f>
        <v>3834120</v>
      </c>
      <c r="H37" s="21">
        <f>INDEX(Data[],MATCH($A37,Data[Dist],0),MATCH(H$6,Data[#Headers],0))-G37</f>
        <v>5751181</v>
      </c>
      <c r="I37" s="24"/>
      <c r="J37" s="21">
        <f>INDEX(Notes!$I$2:$N$11,MATCH(Notes!$B$2,Notes!$I$2:$I$11,0),4)*$C37</f>
        <v>3834120</v>
      </c>
      <c r="K37" s="21">
        <f>INDEX(Notes!$I$2:$N$11,MATCH(Notes!$B$2,Notes!$I$2:$I$11,0),5)*$D37</f>
        <v>0</v>
      </c>
      <c r="L37" s="21">
        <f>INDEX(Notes!$I$2:$N$11,MATCH(Notes!$B$2,Notes!$I$2:$I$11,0),6)*$E37</f>
        <v>0</v>
      </c>
      <c r="M37" s="21">
        <f>IF(Notes!$B$2="June",'Payment Total'!$F37,0)</f>
        <v>0</v>
      </c>
      <c r="N37" s="21">
        <f t="shared" si="0"/>
        <v>0</v>
      </c>
      <c r="P37" s="189" t="s">
        <v>860</v>
      </c>
      <c r="Q37" s="25">
        <v>958530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2797325</v>
      </c>
      <c r="E38" s="21">
        <f>INDEX(Data[],MATCH($A38,Data[Dist],0),MATCH(E$6,Data[#Headers],0))</f>
        <v>2797325</v>
      </c>
      <c r="F38" s="21">
        <f>INDEX(Data[],MATCH($A38,Data[Dist],0),MATCH(F$6,Data[#Headers],0))</f>
        <v>2797323</v>
      </c>
      <c r="G38" s="21">
        <f>INDEX(Data[],MATCH($A38,Data[Dist],0),MATCH(G$6,Data[#Headers],0))</f>
        <v>11248632</v>
      </c>
      <c r="H38" s="21">
        <f>INDEX(Data[],MATCH($A38,Data[Dist],0),MATCH(H$6,Data[#Headers],0))-G38</f>
        <v>16872951</v>
      </c>
      <c r="I38" s="24"/>
      <c r="J38" s="21">
        <f>INDEX(Notes!$I$2:$N$11,MATCH(Notes!$B$2,Notes!$I$2:$I$11,0),4)*$C38</f>
        <v>11248632</v>
      </c>
      <c r="K38" s="21">
        <f>INDEX(Notes!$I$2:$N$11,MATCH(Notes!$B$2,Notes!$I$2:$I$11,0),5)*$D38</f>
        <v>0</v>
      </c>
      <c r="L38" s="21">
        <f>INDEX(Notes!$I$2:$N$11,MATCH(Notes!$B$2,Notes!$I$2:$I$11,0),6)*$E38</f>
        <v>0</v>
      </c>
      <c r="M38" s="21">
        <f>IF(Notes!$B$2="June",'Payment Total'!$F38,0)</f>
        <v>0</v>
      </c>
      <c r="N38" s="21">
        <f t="shared" si="0"/>
        <v>0</v>
      </c>
      <c r="P38" s="189" t="s">
        <v>861</v>
      </c>
      <c r="Q38" s="25">
        <v>2812158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467785</v>
      </c>
      <c r="E39" s="21">
        <f>INDEX(Data[],MATCH($A39,Data[Dist],0),MATCH(E$6,Data[#Headers],0))</f>
        <v>467785</v>
      </c>
      <c r="F39" s="21">
        <f>INDEX(Data[],MATCH($A39,Data[Dist],0),MATCH(F$6,Data[#Headers],0))</f>
        <v>467784</v>
      </c>
      <c r="G39" s="21">
        <f>INDEX(Data[],MATCH($A39,Data[Dist],0),MATCH(G$6,Data[#Headers],0))</f>
        <v>1883076</v>
      </c>
      <c r="H39" s="21">
        <f>INDEX(Data[],MATCH($A39,Data[Dist],0),MATCH(H$6,Data[#Headers],0))-G39</f>
        <v>2824609</v>
      </c>
      <c r="I39" s="24"/>
      <c r="J39" s="21">
        <f>INDEX(Notes!$I$2:$N$11,MATCH(Notes!$B$2,Notes!$I$2:$I$11,0),4)*$C39</f>
        <v>1883076</v>
      </c>
      <c r="K39" s="21">
        <f>INDEX(Notes!$I$2:$N$11,MATCH(Notes!$B$2,Notes!$I$2:$I$11,0),5)*$D39</f>
        <v>0</v>
      </c>
      <c r="L39" s="21">
        <f>INDEX(Notes!$I$2:$N$11,MATCH(Notes!$B$2,Notes!$I$2:$I$11,0),6)*$E39</f>
        <v>0</v>
      </c>
      <c r="M39" s="21">
        <f>IF(Notes!$B$2="June",'Payment Total'!$F39,0)</f>
        <v>0</v>
      </c>
      <c r="N39" s="21">
        <f t="shared" si="0"/>
        <v>0</v>
      </c>
      <c r="P39" s="189" t="s">
        <v>862</v>
      </c>
      <c r="Q39" s="25">
        <v>470769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1918220</v>
      </c>
      <c r="E40" s="21">
        <f>INDEX(Data[],MATCH($A40,Data[Dist],0),MATCH(E$6,Data[#Headers],0))</f>
        <v>1918220</v>
      </c>
      <c r="F40" s="21">
        <f>INDEX(Data[],MATCH($A40,Data[Dist],0),MATCH(F$6,Data[#Headers],0))</f>
        <v>1918221</v>
      </c>
      <c r="G40" s="21">
        <f>INDEX(Data[],MATCH($A40,Data[Dist],0),MATCH(G$6,Data[#Headers],0))</f>
        <v>7711308</v>
      </c>
      <c r="H40" s="21">
        <f>INDEX(Data[],MATCH($A40,Data[Dist],0),MATCH(H$6,Data[#Headers],0))-G40</f>
        <v>11566966</v>
      </c>
      <c r="I40" s="24"/>
      <c r="J40" s="21">
        <f>INDEX(Notes!$I$2:$N$11,MATCH(Notes!$B$2,Notes!$I$2:$I$11,0),4)*$C40</f>
        <v>7711308</v>
      </c>
      <c r="K40" s="21">
        <f>INDEX(Notes!$I$2:$N$11,MATCH(Notes!$B$2,Notes!$I$2:$I$11,0),5)*$D40</f>
        <v>0</v>
      </c>
      <c r="L40" s="21">
        <f>INDEX(Notes!$I$2:$N$11,MATCH(Notes!$B$2,Notes!$I$2:$I$11,0),6)*$E40</f>
        <v>0</v>
      </c>
      <c r="M40" s="21">
        <f>IF(Notes!$B$2="June",'Payment Total'!$F40,0)</f>
        <v>0</v>
      </c>
      <c r="N40" s="21">
        <f t="shared" si="0"/>
        <v>0</v>
      </c>
      <c r="P40" s="189" t="s">
        <v>863</v>
      </c>
      <c r="Q40" s="25">
        <v>1927827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1644409</v>
      </c>
      <c r="E41" s="21">
        <f>INDEX(Data[],MATCH($A41,Data[Dist],0),MATCH(E$6,Data[#Headers],0))</f>
        <v>1644408</v>
      </c>
      <c r="F41" s="21">
        <f>INDEX(Data[],MATCH($A41,Data[Dist],0),MATCH(F$6,Data[#Headers],0))</f>
        <v>1644409</v>
      </c>
      <c r="G41" s="21">
        <f>INDEX(Data[],MATCH($A41,Data[Dist],0),MATCH(G$6,Data[#Headers],0))</f>
        <v>6607600</v>
      </c>
      <c r="H41" s="21">
        <f>INDEX(Data[],MATCH($A41,Data[Dist],0),MATCH(H$6,Data[#Headers],0))-G41</f>
        <v>9911402</v>
      </c>
      <c r="I41" s="24"/>
      <c r="J41" s="21">
        <f>INDEX(Notes!$I$2:$N$11,MATCH(Notes!$B$2,Notes!$I$2:$I$11,0),4)*$C41</f>
        <v>6607600</v>
      </c>
      <c r="K41" s="21">
        <f>INDEX(Notes!$I$2:$N$11,MATCH(Notes!$B$2,Notes!$I$2:$I$11,0),5)*$D41</f>
        <v>0</v>
      </c>
      <c r="L41" s="21">
        <f>INDEX(Notes!$I$2:$N$11,MATCH(Notes!$B$2,Notes!$I$2:$I$11,0),6)*$E41</f>
        <v>0</v>
      </c>
      <c r="M41" s="21">
        <f>IF(Notes!$B$2="June",'Payment Total'!$F41,0)</f>
        <v>0</v>
      </c>
      <c r="N41" s="21">
        <f t="shared" si="0"/>
        <v>0</v>
      </c>
      <c r="P41" s="189" t="s">
        <v>864</v>
      </c>
      <c r="Q41" s="25">
        <v>1651900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441807</v>
      </c>
      <c r="F42" s="21">
        <f>INDEX(Data[],MATCH($A42,Data[Dist],0),MATCH(F$6,Data[#Headers],0))</f>
        <v>441805</v>
      </c>
      <c r="G42" s="21">
        <f>INDEX(Data[],MATCH($A42,Data[Dist],0),MATCH(G$6,Data[#Headers],0))</f>
        <v>1775688</v>
      </c>
      <c r="H42" s="21">
        <f>INDEX(Data[],MATCH($A42,Data[Dist],0),MATCH(H$6,Data[#Headers],0))-G42</f>
        <v>2663529</v>
      </c>
      <c r="I42" s="24"/>
      <c r="J42" s="21">
        <f>INDEX(Notes!$I$2:$N$11,MATCH(Notes!$B$2,Notes!$I$2:$I$11,0),4)*$C42</f>
        <v>1775688</v>
      </c>
      <c r="K42" s="21">
        <f>INDEX(Notes!$I$2:$N$11,MATCH(Notes!$B$2,Notes!$I$2:$I$11,0),5)*$D42</f>
        <v>0</v>
      </c>
      <c r="L42" s="21">
        <f>INDEX(Notes!$I$2:$N$11,MATCH(Notes!$B$2,Notes!$I$2:$I$11,0),6)*$E42</f>
        <v>0</v>
      </c>
      <c r="M42" s="21">
        <f>IF(Notes!$B$2="June",'Payment Total'!$F42,0)</f>
        <v>0</v>
      </c>
      <c r="N42" s="21">
        <f t="shared" si="0"/>
        <v>0</v>
      </c>
      <c r="P42" s="189" t="s">
        <v>865</v>
      </c>
      <c r="Q42" s="25">
        <v>443922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369598</v>
      </c>
      <c r="E43" s="21">
        <f>INDEX(Data[],MATCH($A43,Data[Dist],0),MATCH(E$6,Data[#Headers],0))</f>
        <v>369598</v>
      </c>
      <c r="F43" s="21">
        <f>INDEX(Data[],MATCH($A43,Data[Dist],0),MATCH(F$6,Data[#Headers],0))</f>
        <v>369597</v>
      </c>
      <c r="G43" s="21">
        <f>INDEX(Data[],MATCH($A43,Data[Dist],0),MATCH(G$6,Data[#Headers],0))</f>
        <v>1487108</v>
      </c>
      <c r="H43" s="21">
        <f>INDEX(Data[],MATCH($A43,Data[Dist],0),MATCH(H$6,Data[#Headers],0))-G43</f>
        <v>2230659</v>
      </c>
      <c r="I43" s="24"/>
      <c r="J43" s="21">
        <f>INDEX(Notes!$I$2:$N$11,MATCH(Notes!$B$2,Notes!$I$2:$I$11,0),4)*$C43</f>
        <v>1487108</v>
      </c>
      <c r="K43" s="21">
        <f>INDEX(Notes!$I$2:$N$11,MATCH(Notes!$B$2,Notes!$I$2:$I$11,0),5)*$D43</f>
        <v>0</v>
      </c>
      <c r="L43" s="21">
        <f>INDEX(Notes!$I$2:$N$11,MATCH(Notes!$B$2,Notes!$I$2:$I$11,0),6)*$E43</f>
        <v>0</v>
      </c>
      <c r="M43" s="21">
        <f>IF(Notes!$B$2="June",'Payment Total'!$F43,0)</f>
        <v>0</v>
      </c>
      <c r="N43" s="21">
        <f t="shared" si="0"/>
        <v>0</v>
      </c>
      <c r="P43" s="189" t="s">
        <v>866</v>
      </c>
      <c r="Q43" s="25">
        <v>371777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362418</v>
      </c>
      <c r="F44" s="21">
        <f>INDEX(Data[],MATCH($A44,Data[Dist],0),MATCH(F$6,Data[#Headers],0))</f>
        <v>362416</v>
      </c>
      <c r="G44" s="21">
        <f>INDEX(Data[],MATCH($A44,Data[Dist],0),MATCH(G$6,Data[#Headers],0))</f>
        <v>1457364</v>
      </c>
      <c r="H44" s="21">
        <f>INDEX(Data[],MATCH($A44,Data[Dist],0),MATCH(H$6,Data[#Headers],0))-G44</f>
        <v>2186045</v>
      </c>
      <c r="I44" s="24"/>
      <c r="J44" s="21">
        <f>INDEX(Notes!$I$2:$N$11,MATCH(Notes!$B$2,Notes!$I$2:$I$11,0),4)*$C44</f>
        <v>1457364</v>
      </c>
      <c r="K44" s="21">
        <f>INDEX(Notes!$I$2:$N$11,MATCH(Notes!$B$2,Notes!$I$2:$I$11,0),5)*$D44</f>
        <v>0</v>
      </c>
      <c r="L44" s="21">
        <f>INDEX(Notes!$I$2:$N$11,MATCH(Notes!$B$2,Notes!$I$2:$I$11,0),6)*$E44</f>
        <v>0</v>
      </c>
      <c r="M44" s="21">
        <f>IF(Notes!$B$2="June",'Payment Total'!$F44,0)</f>
        <v>0</v>
      </c>
      <c r="N44" s="21">
        <f t="shared" si="0"/>
        <v>0</v>
      </c>
      <c r="P44" s="189" t="s">
        <v>867</v>
      </c>
      <c r="Q44" s="25">
        <v>364341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241855</v>
      </c>
      <c r="F45" s="21">
        <f>INDEX(Data[],MATCH($A45,Data[Dist],0),MATCH(F$6,Data[#Headers],0))</f>
        <v>241856</v>
      </c>
      <c r="G45" s="21">
        <f>INDEX(Data[],MATCH($A45,Data[Dist],0),MATCH(G$6,Data[#Headers],0))</f>
        <v>974508</v>
      </c>
      <c r="H45" s="21">
        <f>INDEX(Data[],MATCH($A45,Data[Dist],0),MATCH(H$6,Data[#Headers],0))-G45</f>
        <v>1461757</v>
      </c>
      <c r="I45" s="24"/>
      <c r="J45" s="21">
        <f>INDEX(Notes!$I$2:$N$11,MATCH(Notes!$B$2,Notes!$I$2:$I$11,0),4)*$C45</f>
        <v>974508</v>
      </c>
      <c r="K45" s="21">
        <f>INDEX(Notes!$I$2:$N$11,MATCH(Notes!$B$2,Notes!$I$2:$I$11,0),5)*$D45</f>
        <v>0</v>
      </c>
      <c r="L45" s="21">
        <f>INDEX(Notes!$I$2:$N$11,MATCH(Notes!$B$2,Notes!$I$2:$I$11,0),6)*$E45</f>
        <v>0</v>
      </c>
      <c r="M45" s="21">
        <f>IF(Notes!$B$2="June",'Payment Total'!$F45,0)</f>
        <v>0</v>
      </c>
      <c r="N45" s="21">
        <f t="shared" si="0"/>
        <v>0</v>
      </c>
      <c r="P45" s="189" t="s">
        <v>868</v>
      </c>
      <c r="Q45" s="25">
        <v>243627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3206221</v>
      </c>
      <c r="E46" s="21">
        <f>INDEX(Data[],MATCH($A46,Data[Dist],0),MATCH(E$6,Data[#Headers],0))</f>
        <v>3206221</v>
      </c>
      <c r="F46" s="21">
        <f>INDEX(Data[],MATCH($A46,Data[Dist],0),MATCH(F$6,Data[#Headers],0))</f>
        <v>3206219</v>
      </c>
      <c r="G46" s="21">
        <f>INDEX(Data[],MATCH($A46,Data[Dist],0),MATCH(G$6,Data[#Headers],0))</f>
        <v>12881880</v>
      </c>
      <c r="H46" s="21">
        <f>INDEX(Data[],MATCH($A46,Data[Dist],0),MATCH(H$6,Data[#Headers],0))-G46</f>
        <v>19322817</v>
      </c>
      <c r="I46" s="24"/>
      <c r="J46" s="21">
        <f>INDEX(Notes!$I$2:$N$11,MATCH(Notes!$B$2,Notes!$I$2:$I$11,0),4)*$C46</f>
        <v>12881880</v>
      </c>
      <c r="K46" s="21">
        <f>INDEX(Notes!$I$2:$N$11,MATCH(Notes!$B$2,Notes!$I$2:$I$11,0),5)*$D46</f>
        <v>0</v>
      </c>
      <c r="L46" s="21">
        <f>INDEX(Notes!$I$2:$N$11,MATCH(Notes!$B$2,Notes!$I$2:$I$11,0),6)*$E46</f>
        <v>0</v>
      </c>
      <c r="M46" s="21">
        <f>IF(Notes!$B$2="June",'Payment Total'!$F46,0)</f>
        <v>0</v>
      </c>
      <c r="N46" s="21">
        <f t="shared" si="0"/>
        <v>0</v>
      </c>
      <c r="P46" s="189" t="s">
        <v>869</v>
      </c>
      <c r="Q46" s="25">
        <v>3220470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212780</v>
      </c>
      <c r="E47" s="21">
        <f>INDEX(Data[],MATCH($A47,Data[Dist],0),MATCH(E$6,Data[#Headers],0))</f>
        <v>212780</v>
      </c>
      <c r="F47" s="21">
        <f>INDEX(Data[],MATCH($A47,Data[Dist],0),MATCH(F$6,Data[#Headers],0))</f>
        <v>212780</v>
      </c>
      <c r="G47" s="21">
        <f>INDEX(Data[],MATCH($A47,Data[Dist],0),MATCH(G$6,Data[#Headers],0))</f>
        <v>857840</v>
      </c>
      <c r="H47" s="21">
        <f>INDEX(Data[],MATCH($A47,Data[Dist],0),MATCH(H$6,Data[#Headers],0))-G47</f>
        <v>1286759</v>
      </c>
      <c r="I47" s="24"/>
      <c r="J47" s="21">
        <f>INDEX(Notes!$I$2:$N$11,MATCH(Notes!$B$2,Notes!$I$2:$I$11,0),4)*$C47</f>
        <v>857840</v>
      </c>
      <c r="K47" s="21">
        <f>INDEX(Notes!$I$2:$N$11,MATCH(Notes!$B$2,Notes!$I$2:$I$11,0),5)*$D47</f>
        <v>0</v>
      </c>
      <c r="L47" s="21">
        <f>INDEX(Notes!$I$2:$N$11,MATCH(Notes!$B$2,Notes!$I$2:$I$11,0),6)*$E47</f>
        <v>0</v>
      </c>
      <c r="M47" s="21">
        <f>IF(Notes!$B$2="June",'Payment Total'!$F47,0)</f>
        <v>0</v>
      </c>
      <c r="N47" s="21">
        <f t="shared" si="0"/>
        <v>0</v>
      </c>
      <c r="P47" s="189" t="s">
        <v>870</v>
      </c>
      <c r="Q47" s="25">
        <v>214460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208242</v>
      </c>
      <c r="F48" s="21">
        <f>INDEX(Data[],MATCH($A48,Data[Dist],0),MATCH(F$6,Data[#Headers],0))</f>
        <v>208242</v>
      </c>
      <c r="G48" s="21">
        <f>INDEX(Data[],MATCH($A48,Data[Dist],0),MATCH(G$6,Data[#Headers],0))</f>
        <v>837248</v>
      </c>
      <c r="H48" s="21">
        <f>INDEX(Data[],MATCH($A48,Data[Dist],0),MATCH(H$6,Data[#Headers],0))-G48</f>
        <v>1255867</v>
      </c>
      <c r="I48" s="24"/>
      <c r="J48" s="21">
        <f>INDEX(Notes!$I$2:$N$11,MATCH(Notes!$B$2,Notes!$I$2:$I$11,0),4)*$C48</f>
        <v>837248</v>
      </c>
      <c r="K48" s="21">
        <f>INDEX(Notes!$I$2:$N$11,MATCH(Notes!$B$2,Notes!$I$2:$I$11,0),5)*$D48</f>
        <v>0</v>
      </c>
      <c r="L48" s="21">
        <f>INDEX(Notes!$I$2:$N$11,MATCH(Notes!$B$2,Notes!$I$2:$I$11,0),6)*$E48</f>
        <v>0</v>
      </c>
      <c r="M48" s="21">
        <f>IF(Notes!$B$2="June",'Payment Total'!$F48,0)</f>
        <v>0</v>
      </c>
      <c r="N48" s="21">
        <f t="shared" si="0"/>
        <v>0</v>
      </c>
      <c r="P48" s="189" t="s">
        <v>871</v>
      </c>
      <c r="Q48" s="25">
        <v>209312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253693</v>
      </c>
      <c r="E49" s="21">
        <f>INDEX(Data[],MATCH($A49,Data[Dist],0),MATCH(E$6,Data[#Headers],0))</f>
        <v>253692</v>
      </c>
      <c r="F49" s="21">
        <f>INDEX(Data[],MATCH($A49,Data[Dist],0),MATCH(F$6,Data[#Headers],0))</f>
        <v>253693</v>
      </c>
      <c r="G49" s="21">
        <f>INDEX(Data[],MATCH($A49,Data[Dist],0),MATCH(G$6,Data[#Headers],0))</f>
        <v>1020208</v>
      </c>
      <c r="H49" s="21">
        <f>INDEX(Data[],MATCH($A49,Data[Dist],0),MATCH(H$6,Data[#Headers],0))-G49</f>
        <v>1530313</v>
      </c>
      <c r="I49" s="24"/>
      <c r="J49" s="21">
        <f>INDEX(Notes!$I$2:$N$11,MATCH(Notes!$B$2,Notes!$I$2:$I$11,0),4)*$C49</f>
        <v>1020208</v>
      </c>
      <c r="K49" s="21">
        <f>INDEX(Notes!$I$2:$N$11,MATCH(Notes!$B$2,Notes!$I$2:$I$11,0),5)*$D49</f>
        <v>0</v>
      </c>
      <c r="L49" s="21">
        <f>INDEX(Notes!$I$2:$N$11,MATCH(Notes!$B$2,Notes!$I$2:$I$11,0),6)*$E49</f>
        <v>0</v>
      </c>
      <c r="M49" s="21">
        <f>IF(Notes!$B$2="June",'Payment Total'!$F49,0)</f>
        <v>0</v>
      </c>
      <c r="N49" s="21">
        <f t="shared" si="0"/>
        <v>0</v>
      </c>
      <c r="P49" s="189" t="s">
        <v>872</v>
      </c>
      <c r="Q49" s="25">
        <v>255052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606405</v>
      </c>
      <c r="E50" s="21">
        <f>INDEX(Data[],MATCH($A50,Data[Dist],0),MATCH(E$6,Data[#Headers],0))</f>
        <v>606404</v>
      </c>
      <c r="F50" s="21">
        <f>INDEX(Data[],MATCH($A50,Data[Dist],0),MATCH(F$6,Data[#Headers],0))</f>
        <v>606405</v>
      </c>
      <c r="G50" s="21">
        <f>INDEX(Data[],MATCH($A50,Data[Dist],0),MATCH(G$6,Data[#Headers],0))</f>
        <v>2437960</v>
      </c>
      <c r="H50" s="21">
        <f>INDEX(Data[],MATCH($A50,Data[Dist],0),MATCH(H$6,Data[#Headers],0))-G50</f>
        <v>3656944</v>
      </c>
      <c r="I50" s="24"/>
      <c r="J50" s="21">
        <f>INDEX(Notes!$I$2:$N$11,MATCH(Notes!$B$2,Notes!$I$2:$I$11,0),4)*$C50</f>
        <v>2437960</v>
      </c>
      <c r="K50" s="21">
        <f>INDEX(Notes!$I$2:$N$11,MATCH(Notes!$B$2,Notes!$I$2:$I$11,0),5)*$D50</f>
        <v>0</v>
      </c>
      <c r="L50" s="21">
        <f>INDEX(Notes!$I$2:$N$11,MATCH(Notes!$B$2,Notes!$I$2:$I$11,0),6)*$E50</f>
        <v>0</v>
      </c>
      <c r="M50" s="21">
        <f>IF(Notes!$B$2="June",'Payment Total'!$F50,0)</f>
        <v>0</v>
      </c>
      <c r="N50" s="21">
        <f t="shared" si="0"/>
        <v>0</v>
      </c>
      <c r="P50" s="189" t="s">
        <v>873</v>
      </c>
      <c r="Q50" s="25">
        <v>609490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477301</v>
      </c>
      <c r="E51" s="21">
        <f>INDEX(Data[],MATCH($A51,Data[Dist],0),MATCH(E$6,Data[#Headers],0))</f>
        <v>477300</v>
      </c>
      <c r="F51" s="21">
        <f>INDEX(Data[],MATCH($A51,Data[Dist],0),MATCH(F$6,Data[#Headers],0))</f>
        <v>477301</v>
      </c>
      <c r="G51" s="21">
        <f>INDEX(Data[],MATCH($A51,Data[Dist],0),MATCH(G$6,Data[#Headers],0))</f>
        <v>1917316</v>
      </c>
      <c r="H51" s="21">
        <f>INDEX(Data[],MATCH($A51,Data[Dist],0),MATCH(H$6,Data[#Headers],0))-G51</f>
        <v>2875970</v>
      </c>
      <c r="I51" s="24"/>
      <c r="J51" s="21">
        <f>INDEX(Notes!$I$2:$N$11,MATCH(Notes!$B$2,Notes!$I$2:$I$11,0),4)*$C51</f>
        <v>1917316</v>
      </c>
      <c r="K51" s="21">
        <f>INDEX(Notes!$I$2:$N$11,MATCH(Notes!$B$2,Notes!$I$2:$I$11,0),5)*$D51</f>
        <v>0</v>
      </c>
      <c r="L51" s="21">
        <f>INDEX(Notes!$I$2:$N$11,MATCH(Notes!$B$2,Notes!$I$2:$I$11,0),6)*$E51</f>
        <v>0</v>
      </c>
      <c r="M51" s="21">
        <f>IF(Notes!$B$2="June",'Payment Total'!$F51,0)</f>
        <v>0</v>
      </c>
      <c r="N51" s="21">
        <f t="shared" si="0"/>
        <v>0</v>
      </c>
      <c r="P51" s="189" t="s">
        <v>874</v>
      </c>
      <c r="Q51" s="25">
        <v>479329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1679339</v>
      </c>
      <c r="E52" s="21">
        <f>INDEX(Data[],MATCH($A52,Data[Dist],0),MATCH(E$6,Data[#Headers],0))</f>
        <v>1679339</v>
      </c>
      <c r="F52" s="21">
        <f>INDEX(Data[],MATCH($A52,Data[Dist],0),MATCH(F$6,Data[#Headers],0))</f>
        <v>1679337</v>
      </c>
      <c r="G52" s="21">
        <f>INDEX(Data[],MATCH($A52,Data[Dist],0),MATCH(G$6,Data[#Headers],0))</f>
        <v>6747152</v>
      </c>
      <c r="H52" s="21">
        <f>INDEX(Data[],MATCH($A52,Data[Dist],0),MATCH(H$6,Data[#Headers],0))-G52</f>
        <v>10120726</v>
      </c>
      <c r="I52" s="24"/>
      <c r="J52" s="21">
        <f>INDEX(Notes!$I$2:$N$11,MATCH(Notes!$B$2,Notes!$I$2:$I$11,0),4)*$C52</f>
        <v>6747152</v>
      </c>
      <c r="K52" s="21">
        <f>INDEX(Notes!$I$2:$N$11,MATCH(Notes!$B$2,Notes!$I$2:$I$11,0),5)*$D52</f>
        <v>0</v>
      </c>
      <c r="L52" s="21">
        <f>INDEX(Notes!$I$2:$N$11,MATCH(Notes!$B$2,Notes!$I$2:$I$11,0),6)*$E52</f>
        <v>0</v>
      </c>
      <c r="M52" s="21">
        <f>IF(Notes!$B$2="June",'Payment Total'!$F52,0)</f>
        <v>0</v>
      </c>
      <c r="N52" s="21">
        <f t="shared" si="0"/>
        <v>0</v>
      </c>
      <c r="P52" s="189" t="s">
        <v>875</v>
      </c>
      <c r="Q52" s="25">
        <v>1686788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1044492</v>
      </c>
      <c r="E53" s="21">
        <f>INDEX(Data[],MATCH($A53,Data[Dist],0),MATCH(E$6,Data[#Headers],0))</f>
        <v>1044491</v>
      </c>
      <c r="F53" s="21">
        <f>INDEX(Data[],MATCH($A53,Data[Dist],0),MATCH(F$6,Data[#Headers],0))</f>
        <v>1044492</v>
      </c>
      <c r="G53" s="21">
        <f>INDEX(Data[],MATCH($A53,Data[Dist],0),MATCH(G$6,Data[#Headers],0))</f>
        <v>4202192</v>
      </c>
      <c r="H53" s="21">
        <f>INDEX(Data[],MATCH($A53,Data[Dist],0),MATCH(H$6,Data[#Headers],0))-G53</f>
        <v>6303287</v>
      </c>
      <c r="I53" s="24"/>
      <c r="J53" s="21">
        <f>INDEX(Notes!$I$2:$N$11,MATCH(Notes!$B$2,Notes!$I$2:$I$11,0),4)*$C53</f>
        <v>4202192</v>
      </c>
      <c r="K53" s="21">
        <f>INDEX(Notes!$I$2:$N$11,MATCH(Notes!$B$2,Notes!$I$2:$I$11,0),5)*$D53</f>
        <v>0</v>
      </c>
      <c r="L53" s="21">
        <f>INDEX(Notes!$I$2:$N$11,MATCH(Notes!$B$2,Notes!$I$2:$I$11,0),6)*$E53</f>
        <v>0</v>
      </c>
      <c r="M53" s="21">
        <f>IF(Notes!$B$2="June",'Payment Total'!$F53,0)</f>
        <v>0</v>
      </c>
      <c r="N53" s="21">
        <f t="shared" si="0"/>
        <v>0</v>
      </c>
      <c r="P53" s="189" t="s">
        <v>876</v>
      </c>
      <c r="Q53" s="25">
        <v>1050548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4046393</v>
      </c>
      <c r="E54" s="21">
        <f>INDEX(Data[],MATCH($A54,Data[Dist],0),MATCH(E$6,Data[#Headers],0))</f>
        <v>4046392</v>
      </c>
      <c r="F54" s="21">
        <f>INDEX(Data[],MATCH($A54,Data[Dist],0),MATCH(F$6,Data[#Headers],0))</f>
        <v>4046393</v>
      </c>
      <c r="G54" s="21">
        <f>INDEX(Data[],MATCH($A54,Data[Dist],0),MATCH(G$6,Data[#Headers],0))</f>
        <v>16268516</v>
      </c>
      <c r="H54" s="21">
        <f>INDEX(Data[],MATCH($A54,Data[Dist],0),MATCH(H$6,Data[#Headers],0))-G54</f>
        <v>24402773</v>
      </c>
      <c r="I54" s="24"/>
      <c r="J54" s="21">
        <f>INDEX(Notes!$I$2:$N$11,MATCH(Notes!$B$2,Notes!$I$2:$I$11,0),4)*$C54</f>
        <v>16268516</v>
      </c>
      <c r="K54" s="21">
        <f>INDEX(Notes!$I$2:$N$11,MATCH(Notes!$B$2,Notes!$I$2:$I$11,0),5)*$D54</f>
        <v>0</v>
      </c>
      <c r="L54" s="21">
        <f>INDEX(Notes!$I$2:$N$11,MATCH(Notes!$B$2,Notes!$I$2:$I$11,0),6)*$E54</f>
        <v>0</v>
      </c>
      <c r="M54" s="21">
        <f>IF(Notes!$B$2="June",'Payment Total'!$F54,0)</f>
        <v>0</v>
      </c>
      <c r="N54" s="21">
        <f t="shared" si="0"/>
        <v>0</v>
      </c>
      <c r="P54" s="25" t="s">
        <v>877</v>
      </c>
      <c r="Q54" s="25">
        <v>4067129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12498090</v>
      </c>
      <c r="E55" s="21">
        <f>INDEX(Data[],MATCH($A55,Data[Dist],0),MATCH(E$6,Data[#Headers],0))</f>
        <v>12498090</v>
      </c>
      <c r="F55" s="21">
        <f>INDEX(Data[],MATCH($A55,Data[Dist],0),MATCH(F$6,Data[#Headers],0))</f>
        <v>12498091</v>
      </c>
      <c r="G55" s="21">
        <f>INDEX(Data[],MATCH($A55,Data[Dist],0),MATCH(G$6,Data[#Headers],0))</f>
        <v>50234652</v>
      </c>
      <c r="H55" s="21">
        <f>INDEX(Data[],MATCH($A55,Data[Dist],0),MATCH(H$6,Data[#Headers],0))-G55</f>
        <v>75351975</v>
      </c>
      <c r="I55" s="24"/>
      <c r="J55" s="21">
        <f>INDEX(Notes!$I$2:$N$11,MATCH(Notes!$B$2,Notes!$I$2:$I$11,0),4)*$C55</f>
        <v>50234652</v>
      </c>
      <c r="K55" s="21">
        <f>INDEX(Notes!$I$2:$N$11,MATCH(Notes!$B$2,Notes!$I$2:$I$11,0),5)*$D55</f>
        <v>0</v>
      </c>
      <c r="L55" s="21">
        <f>INDEX(Notes!$I$2:$N$11,MATCH(Notes!$B$2,Notes!$I$2:$I$11,0),6)*$E55</f>
        <v>0</v>
      </c>
      <c r="M55" s="21">
        <f>IF(Notes!$B$2="June",'Payment Total'!$F55,0)</f>
        <v>0</v>
      </c>
      <c r="N55" s="21">
        <f t="shared" si="0"/>
        <v>0</v>
      </c>
      <c r="P55" s="25" t="s">
        <v>878</v>
      </c>
      <c r="Q55" s="25">
        <v>12558663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906705</v>
      </c>
      <c r="E56" s="21">
        <f>INDEX(Data[],MATCH($A56,Data[Dist],0),MATCH(E$6,Data[#Headers],0))</f>
        <v>906705</v>
      </c>
      <c r="F56" s="21">
        <f>INDEX(Data[],MATCH($A56,Data[Dist],0),MATCH(F$6,Data[#Headers],0))</f>
        <v>906703</v>
      </c>
      <c r="G56" s="21">
        <f>INDEX(Data[],MATCH($A56,Data[Dist],0),MATCH(G$6,Data[#Headers],0))</f>
        <v>3644448</v>
      </c>
      <c r="H56" s="21">
        <f>INDEX(Data[],MATCH($A56,Data[Dist],0),MATCH(H$6,Data[#Headers],0))-G56</f>
        <v>5466669</v>
      </c>
      <c r="I56" s="24"/>
      <c r="J56" s="21">
        <f>INDEX(Notes!$I$2:$N$11,MATCH(Notes!$B$2,Notes!$I$2:$I$11,0),4)*$C56</f>
        <v>3644448</v>
      </c>
      <c r="K56" s="21">
        <f>INDEX(Notes!$I$2:$N$11,MATCH(Notes!$B$2,Notes!$I$2:$I$11,0),5)*$D56</f>
        <v>0</v>
      </c>
      <c r="L56" s="21">
        <f>INDEX(Notes!$I$2:$N$11,MATCH(Notes!$B$2,Notes!$I$2:$I$11,0),6)*$E56</f>
        <v>0</v>
      </c>
      <c r="M56" s="21">
        <f>IF(Notes!$B$2="June",'Payment Total'!$F56,0)</f>
        <v>0</v>
      </c>
      <c r="N56" s="21">
        <f t="shared" si="0"/>
        <v>0</v>
      </c>
      <c r="P56" s="25" t="s">
        <v>879</v>
      </c>
      <c r="Q56" s="25">
        <v>911112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1145047</v>
      </c>
      <c r="E57" s="21">
        <f>INDEX(Data[],MATCH($A57,Data[Dist],0),MATCH(E$6,Data[#Headers],0))</f>
        <v>1145047</v>
      </c>
      <c r="F57" s="21">
        <f>INDEX(Data[],MATCH($A57,Data[Dist],0),MATCH(F$6,Data[#Headers],0))</f>
        <v>1145046</v>
      </c>
      <c r="G57" s="21">
        <f>INDEX(Data[],MATCH($A57,Data[Dist],0),MATCH(G$6,Data[#Headers],0))</f>
        <v>4600164</v>
      </c>
      <c r="H57" s="21">
        <f>INDEX(Data[],MATCH($A57,Data[Dist],0),MATCH(H$6,Data[#Headers],0))-G57</f>
        <v>6900242</v>
      </c>
      <c r="I57" s="24"/>
      <c r="J57" s="21">
        <f>INDEX(Notes!$I$2:$N$11,MATCH(Notes!$B$2,Notes!$I$2:$I$11,0),4)*$C57</f>
        <v>4600164</v>
      </c>
      <c r="K57" s="21">
        <f>INDEX(Notes!$I$2:$N$11,MATCH(Notes!$B$2,Notes!$I$2:$I$11,0),5)*$D57</f>
        <v>0</v>
      </c>
      <c r="L57" s="21">
        <f>INDEX(Notes!$I$2:$N$11,MATCH(Notes!$B$2,Notes!$I$2:$I$11,0),6)*$E57</f>
        <v>0</v>
      </c>
      <c r="M57" s="21">
        <f>IF(Notes!$B$2="June",'Payment Total'!$F57,0)</f>
        <v>0</v>
      </c>
      <c r="N57" s="21">
        <f t="shared" si="0"/>
        <v>0</v>
      </c>
      <c r="P57" s="25" t="s">
        <v>880</v>
      </c>
      <c r="Q57" s="25">
        <v>1150041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556654</v>
      </c>
      <c r="E58" s="21">
        <f>INDEX(Data[],MATCH($A58,Data[Dist],0),MATCH(E$6,Data[#Headers],0))</f>
        <v>556654</v>
      </c>
      <c r="F58" s="21">
        <f>INDEX(Data[],MATCH($A58,Data[Dist],0),MATCH(F$6,Data[#Headers],0))</f>
        <v>556652</v>
      </c>
      <c r="G58" s="21">
        <f>INDEX(Data[],MATCH($A58,Data[Dist],0),MATCH(G$6,Data[#Headers],0))</f>
        <v>2238800</v>
      </c>
      <c r="H58" s="21">
        <f>INDEX(Data[],MATCH($A58,Data[Dist],0),MATCH(H$6,Data[#Headers],0))-G58</f>
        <v>3358196</v>
      </c>
      <c r="I58" s="24"/>
      <c r="J58" s="21">
        <f>INDEX(Notes!$I$2:$N$11,MATCH(Notes!$B$2,Notes!$I$2:$I$11,0),4)*$C58</f>
        <v>2238800</v>
      </c>
      <c r="K58" s="21">
        <f>INDEX(Notes!$I$2:$N$11,MATCH(Notes!$B$2,Notes!$I$2:$I$11,0),5)*$D58</f>
        <v>0</v>
      </c>
      <c r="L58" s="21">
        <f>INDEX(Notes!$I$2:$N$11,MATCH(Notes!$B$2,Notes!$I$2:$I$11,0),6)*$E58</f>
        <v>0</v>
      </c>
      <c r="M58" s="21">
        <f>IF(Notes!$B$2="June",'Payment Total'!$F58,0)</f>
        <v>0</v>
      </c>
      <c r="N58" s="21">
        <f t="shared" si="0"/>
        <v>0</v>
      </c>
      <c r="P58" s="25" t="s">
        <v>881</v>
      </c>
      <c r="Q58" s="25">
        <v>559700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352791</v>
      </c>
      <c r="E59" s="21">
        <f>INDEX(Data[],MATCH($A59,Data[Dist],0),MATCH(E$6,Data[#Headers],0))</f>
        <v>352791</v>
      </c>
      <c r="F59" s="21">
        <f>INDEX(Data[],MATCH($A59,Data[Dist],0),MATCH(F$6,Data[#Headers],0))</f>
        <v>352790</v>
      </c>
      <c r="G59" s="21">
        <f>INDEX(Data[],MATCH($A59,Data[Dist],0),MATCH(G$6,Data[#Headers],0))</f>
        <v>1418180</v>
      </c>
      <c r="H59" s="21">
        <f>INDEX(Data[],MATCH($A59,Data[Dist],0),MATCH(H$6,Data[#Headers],0))-G59</f>
        <v>2127268</v>
      </c>
      <c r="I59" s="24"/>
      <c r="J59" s="21">
        <f>INDEX(Notes!$I$2:$N$11,MATCH(Notes!$B$2,Notes!$I$2:$I$11,0),4)*$C59</f>
        <v>1418180</v>
      </c>
      <c r="K59" s="21">
        <f>INDEX(Notes!$I$2:$N$11,MATCH(Notes!$B$2,Notes!$I$2:$I$11,0),5)*$D59</f>
        <v>0</v>
      </c>
      <c r="L59" s="21">
        <f>INDEX(Notes!$I$2:$N$11,MATCH(Notes!$B$2,Notes!$I$2:$I$11,0),6)*$E59</f>
        <v>0</v>
      </c>
      <c r="M59" s="21">
        <f>IF(Notes!$B$2="June",'Payment Total'!$F59,0)</f>
        <v>0</v>
      </c>
      <c r="N59" s="21">
        <f t="shared" si="0"/>
        <v>0</v>
      </c>
      <c r="P59" s="25" t="s">
        <v>882</v>
      </c>
      <c r="Q59" s="25">
        <v>354545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1108185</v>
      </c>
      <c r="E60" s="21">
        <f>INDEX(Data[],MATCH($A60,Data[Dist],0),MATCH(E$6,Data[#Headers],0))</f>
        <v>1108185</v>
      </c>
      <c r="F60" s="21">
        <f>INDEX(Data[],MATCH($A60,Data[Dist],0),MATCH(F$6,Data[#Headers],0))</f>
        <v>1108186</v>
      </c>
      <c r="G60" s="21">
        <f>INDEX(Data[],MATCH($A60,Data[Dist],0),MATCH(G$6,Data[#Headers],0))</f>
        <v>4454848</v>
      </c>
      <c r="H60" s="21">
        <f>INDEX(Data[],MATCH($A60,Data[Dist],0),MATCH(H$6,Data[#Headers],0))-G60</f>
        <v>6682271</v>
      </c>
      <c r="I60" s="24"/>
      <c r="J60" s="21">
        <f>INDEX(Notes!$I$2:$N$11,MATCH(Notes!$B$2,Notes!$I$2:$I$11,0),4)*$C60</f>
        <v>4454848</v>
      </c>
      <c r="K60" s="21">
        <f>INDEX(Notes!$I$2:$N$11,MATCH(Notes!$B$2,Notes!$I$2:$I$11,0),5)*$D60</f>
        <v>0</v>
      </c>
      <c r="L60" s="21">
        <f>INDEX(Notes!$I$2:$N$11,MATCH(Notes!$B$2,Notes!$I$2:$I$11,0),6)*$E60</f>
        <v>0</v>
      </c>
      <c r="M60" s="21">
        <f>IF(Notes!$B$2="June",'Payment Total'!$F60,0)</f>
        <v>0</v>
      </c>
      <c r="N60" s="21">
        <f t="shared" si="0"/>
        <v>0</v>
      </c>
      <c r="P60" s="25" t="s">
        <v>883</v>
      </c>
      <c r="Q60" s="25">
        <v>1113712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327593</v>
      </c>
      <c r="E61" s="21">
        <f>INDEX(Data[],MATCH($A61,Data[Dist],0),MATCH(E$6,Data[#Headers],0))</f>
        <v>327593</v>
      </c>
      <c r="F61" s="21">
        <f>INDEX(Data[],MATCH($A61,Data[Dist],0),MATCH(F$6,Data[#Headers],0))</f>
        <v>327592</v>
      </c>
      <c r="G61" s="21">
        <f>INDEX(Data[],MATCH($A61,Data[Dist],0),MATCH(G$6,Data[#Headers],0))</f>
        <v>1316692</v>
      </c>
      <c r="H61" s="21">
        <f>INDEX(Data[],MATCH($A61,Data[Dist],0),MATCH(H$6,Data[#Headers],0))-G61</f>
        <v>1975035</v>
      </c>
      <c r="I61" s="24"/>
      <c r="J61" s="21">
        <f>INDEX(Notes!$I$2:$N$11,MATCH(Notes!$B$2,Notes!$I$2:$I$11,0),4)*$C61</f>
        <v>1316692</v>
      </c>
      <c r="K61" s="21">
        <f>INDEX(Notes!$I$2:$N$11,MATCH(Notes!$B$2,Notes!$I$2:$I$11,0),5)*$D61</f>
        <v>0</v>
      </c>
      <c r="L61" s="21">
        <f>INDEX(Notes!$I$2:$N$11,MATCH(Notes!$B$2,Notes!$I$2:$I$11,0),6)*$E61</f>
        <v>0</v>
      </c>
      <c r="M61" s="21">
        <f>IF(Notes!$B$2="June",'Payment Total'!$F61,0)</f>
        <v>0</v>
      </c>
      <c r="N61" s="21">
        <f t="shared" si="0"/>
        <v>0</v>
      </c>
      <c r="P61" s="25" t="s">
        <v>884</v>
      </c>
      <c r="Q61" s="25">
        <v>329173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581388</v>
      </c>
      <c r="E62" s="21">
        <f>INDEX(Data[],MATCH($A62,Data[Dist],0),MATCH(E$6,Data[#Headers],0))</f>
        <v>581388</v>
      </c>
      <c r="F62" s="21">
        <f>INDEX(Data[],MATCH($A62,Data[Dist],0),MATCH(F$6,Data[#Headers],0))</f>
        <v>581388</v>
      </c>
      <c r="G62" s="21">
        <f>INDEX(Data[],MATCH($A62,Data[Dist],0),MATCH(G$6,Data[#Headers],0))</f>
        <v>2335044</v>
      </c>
      <c r="H62" s="21">
        <f>INDEX(Data[],MATCH($A62,Data[Dist],0),MATCH(H$6,Data[#Headers],0))-G62</f>
        <v>3502569</v>
      </c>
      <c r="I62" s="24"/>
      <c r="J62" s="21">
        <f>INDEX(Notes!$I$2:$N$11,MATCH(Notes!$B$2,Notes!$I$2:$I$11,0),4)*$C62</f>
        <v>2335044</v>
      </c>
      <c r="K62" s="21">
        <f>INDEX(Notes!$I$2:$N$11,MATCH(Notes!$B$2,Notes!$I$2:$I$11,0),5)*$D62</f>
        <v>0</v>
      </c>
      <c r="L62" s="21">
        <f>INDEX(Notes!$I$2:$N$11,MATCH(Notes!$B$2,Notes!$I$2:$I$11,0),6)*$E62</f>
        <v>0</v>
      </c>
      <c r="M62" s="21">
        <f>IF(Notes!$B$2="June",'Payment Total'!$F62,0)</f>
        <v>0</v>
      </c>
      <c r="N62" s="21">
        <f t="shared" si="0"/>
        <v>0</v>
      </c>
      <c r="P62" s="25" t="s">
        <v>885</v>
      </c>
      <c r="Q62" s="25">
        <v>583761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553748</v>
      </c>
      <c r="E63" s="21">
        <f>INDEX(Data[],MATCH($A63,Data[Dist],0),MATCH(E$6,Data[#Headers],0))</f>
        <v>553749</v>
      </c>
      <c r="F63" s="21">
        <f>INDEX(Data[],MATCH($A63,Data[Dist],0),MATCH(F$6,Data[#Headers],0))</f>
        <v>553747</v>
      </c>
      <c r="G63" s="21">
        <f>INDEX(Data[],MATCH($A63,Data[Dist],0),MATCH(G$6,Data[#Headers],0))</f>
        <v>2226396</v>
      </c>
      <c r="H63" s="21">
        <f>INDEX(Data[],MATCH($A63,Data[Dist],0),MATCH(H$6,Data[#Headers],0))-G63</f>
        <v>3339590</v>
      </c>
      <c r="I63" s="24"/>
      <c r="J63" s="21">
        <f>INDEX(Notes!$I$2:$N$11,MATCH(Notes!$B$2,Notes!$I$2:$I$11,0),4)*$C63</f>
        <v>2226396</v>
      </c>
      <c r="K63" s="21">
        <f>INDEX(Notes!$I$2:$N$11,MATCH(Notes!$B$2,Notes!$I$2:$I$11,0),5)*$D63</f>
        <v>0</v>
      </c>
      <c r="L63" s="21">
        <f>INDEX(Notes!$I$2:$N$11,MATCH(Notes!$B$2,Notes!$I$2:$I$11,0),6)*$E63</f>
        <v>0</v>
      </c>
      <c r="M63" s="21">
        <f>IF(Notes!$B$2="June",'Payment Total'!$F63,0)</f>
        <v>0</v>
      </c>
      <c r="N63" s="21">
        <f t="shared" si="0"/>
        <v>0</v>
      </c>
      <c r="P63" s="25" t="s">
        <v>886</v>
      </c>
      <c r="Q63" s="25">
        <v>556599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1063610</v>
      </c>
      <c r="E64" s="21">
        <f>INDEX(Data[],MATCH($A64,Data[Dist],0),MATCH(E$6,Data[#Headers],0))</f>
        <v>1063610</v>
      </c>
      <c r="F64" s="21">
        <f>INDEX(Data[],MATCH($A64,Data[Dist],0),MATCH(F$6,Data[#Headers],0))</f>
        <v>1063611</v>
      </c>
      <c r="G64" s="21">
        <f>INDEX(Data[],MATCH($A64,Data[Dist],0),MATCH(G$6,Data[#Headers],0))</f>
        <v>4274112</v>
      </c>
      <c r="H64" s="21">
        <f>INDEX(Data[],MATCH($A64,Data[Dist],0),MATCH(H$6,Data[#Headers],0))-G64</f>
        <v>6411167</v>
      </c>
      <c r="I64" s="24"/>
      <c r="J64" s="21">
        <f>INDEX(Notes!$I$2:$N$11,MATCH(Notes!$B$2,Notes!$I$2:$I$11,0),4)*$C64</f>
        <v>4274112</v>
      </c>
      <c r="K64" s="21">
        <f>INDEX(Notes!$I$2:$N$11,MATCH(Notes!$B$2,Notes!$I$2:$I$11,0),5)*$D64</f>
        <v>0</v>
      </c>
      <c r="L64" s="21">
        <f>INDEX(Notes!$I$2:$N$11,MATCH(Notes!$B$2,Notes!$I$2:$I$11,0),6)*$E64</f>
        <v>0</v>
      </c>
      <c r="M64" s="21">
        <f>IF(Notes!$B$2="June",'Payment Total'!$F64,0)</f>
        <v>0</v>
      </c>
      <c r="N64" s="21">
        <f t="shared" si="0"/>
        <v>0</v>
      </c>
      <c r="P64" s="25" t="s">
        <v>887</v>
      </c>
      <c r="Q64" s="25">
        <v>1068528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1154912</v>
      </c>
      <c r="E65" s="21">
        <f>INDEX(Data[],MATCH($A65,Data[Dist],0),MATCH(E$6,Data[#Headers],0))</f>
        <v>1154913</v>
      </c>
      <c r="F65" s="21">
        <f>INDEX(Data[],MATCH($A65,Data[Dist],0),MATCH(F$6,Data[#Headers],0))</f>
        <v>1154911</v>
      </c>
      <c r="G65" s="21">
        <f>INDEX(Data[],MATCH($A65,Data[Dist],0),MATCH(G$6,Data[#Headers],0))</f>
        <v>4641708</v>
      </c>
      <c r="H65" s="21">
        <f>INDEX(Data[],MATCH($A65,Data[Dist],0),MATCH(H$6,Data[#Headers],0))-G65</f>
        <v>6962562</v>
      </c>
      <c r="I65" s="24"/>
      <c r="J65" s="21">
        <f>INDEX(Notes!$I$2:$N$11,MATCH(Notes!$B$2,Notes!$I$2:$I$11,0),4)*$C65</f>
        <v>4641708</v>
      </c>
      <c r="K65" s="21">
        <f>INDEX(Notes!$I$2:$N$11,MATCH(Notes!$B$2,Notes!$I$2:$I$11,0),5)*$D65</f>
        <v>0</v>
      </c>
      <c r="L65" s="21">
        <f>INDEX(Notes!$I$2:$N$11,MATCH(Notes!$B$2,Notes!$I$2:$I$11,0),6)*$E65</f>
        <v>0</v>
      </c>
      <c r="M65" s="21">
        <f>IF(Notes!$B$2="June",'Payment Total'!$F65,0)</f>
        <v>0</v>
      </c>
      <c r="N65" s="21">
        <f t="shared" si="0"/>
        <v>0</v>
      </c>
      <c r="P65" s="25" t="s">
        <v>888</v>
      </c>
      <c r="Q65" s="25">
        <v>1160427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176697</v>
      </c>
      <c r="F66" s="21">
        <f>INDEX(Data[],MATCH($A66,Data[Dist],0),MATCH(F$6,Data[#Headers],0))</f>
        <v>176695</v>
      </c>
      <c r="G66" s="21">
        <f>INDEX(Data[],MATCH($A66,Data[Dist],0),MATCH(G$6,Data[#Headers],0))</f>
        <v>710964</v>
      </c>
      <c r="H66" s="21">
        <f>INDEX(Data[],MATCH($A66,Data[Dist],0),MATCH(H$6,Data[#Headers],0))-G66</f>
        <v>1066443</v>
      </c>
      <c r="I66" s="24"/>
      <c r="J66" s="21">
        <f>INDEX(Notes!$I$2:$N$11,MATCH(Notes!$B$2,Notes!$I$2:$I$11,0),4)*$C66</f>
        <v>710964</v>
      </c>
      <c r="K66" s="21">
        <f>INDEX(Notes!$I$2:$N$11,MATCH(Notes!$B$2,Notes!$I$2:$I$11,0),5)*$D66</f>
        <v>0</v>
      </c>
      <c r="L66" s="21">
        <f>INDEX(Notes!$I$2:$N$11,MATCH(Notes!$B$2,Notes!$I$2:$I$11,0),6)*$E66</f>
        <v>0</v>
      </c>
      <c r="M66" s="21">
        <f>IF(Notes!$B$2="June",'Payment Total'!$F66,0)</f>
        <v>0</v>
      </c>
      <c r="N66" s="21">
        <f t="shared" si="0"/>
        <v>0</v>
      </c>
      <c r="P66" s="25" t="s">
        <v>889</v>
      </c>
      <c r="Q66" s="25">
        <v>177741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815239</v>
      </c>
      <c r="E67" s="21">
        <f>INDEX(Data[],MATCH($A67,Data[Dist],0),MATCH(E$6,Data[#Headers],0))</f>
        <v>815239</v>
      </c>
      <c r="F67" s="21">
        <f>INDEX(Data[],MATCH($A67,Data[Dist],0),MATCH(F$6,Data[#Headers],0))</f>
        <v>815239</v>
      </c>
      <c r="G67" s="21">
        <f>INDEX(Data[],MATCH($A67,Data[Dist],0),MATCH(G$6,Data[#Headers],0))</f>
        <v>3276560</v>
      </c>
      <c r="H67" s="21">
        <f>INDEX(Data[],MATCH($A67,Data[Dist],0),MATCH(H$6,Data[#Headers],0))-G67</f>
        <v>4914837</v>
      </c>
      <c r="I67" s="24"/>
      <c r="J67" s="21">
        <f>INDEX(Notes!$I$2:$N$11,MATCH(Notes!$B$2,Notes!$I$2:$I$11,0),4)*$C67</f>
        <v>3276560</v>
      </c>
      <c r="K67" s="21">
        <f>INDEX(Notes!$I$2:$N$11,MATCH(Notes!$B$2,Notes!$I$2:$I$11,0),5)*$D67</f>
        <v>0</v>
      </c>
      <c r="L67" s="21">
        <f>INDEX(Notes!$I$2:$N$11,MATCH(Notes!$B$2,Notes!$I$2:$I$11,0),6)*$E67</f>
        <v>0</v>
      </c>
      <c r="M67" s="21">
        <f>IF(Notes!$B$2="June",'Payment Total'!$F67,0)</f>
        <v>0</v>
      </c>
      <c r="N67" s="21">
        <f t="shared" si="0"/>
        <v>0</v>
      </c>
      <c r="P67" s="25" t="s">
        <v>890</v>
      </c>
      <c r="Q67" s="25">
        <v>819140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722958</v>
      </c>
      <c r="E68" s="21">
        <f>INDEX(Data[],MATCH($A68,Data[Dist],0),MATCH(E$6,Data[#Headers],0))</f>
        <v>722958</v>
      </c>
      <c r="F68" s="21">
        <f>INDEX(Data[],MATCH($A68,Data[Dist],0),MATCH(F$6,Data[#Headers],0))</f>
        <v>722956</v>
      </c>
      <c r="G68" s="21">
        <f>INDEX(Data[],MATCH($A68,Data[Dist],0),MATCH(G$6,Data[#Headers],0))</f>
        <v>2906220</v>
      </c>
      <c r="H68" s="21">
        <f>INDEX(Data[],MATCH($A68,Data[Dist],0),MATCH(H$6,Data[#Headers],0))-G68</f>
        <v>4359334</v>
      </c>
      <c r="I68" s="24"/>
      <c r="J68" s="21">
        <f>INDEX(Notes!$I$2:$N$11,MATCH(Notes!$B$2,Notes!$I$2:$I$11,0),4)*$C68</f>
        <v>2906220</v>
      </c>
      <c r="K68" s="21">
        <f>INDEX(Notes!$I$2:$N$11,MATCH(Notes!$B$2,Notes!$I$2:$I$11,0),5)*$D68</f>
        <v>0</v>
      </c>
      <c r="L68" s="21">
        <f>INDEX(Notes!$I$2:$N$11,MATCH(Notes!$B$2,Notes!$I$2:$I$11,0),6)*$E68</f>
        <v>0</v>
      </c>
      <c r="M68" s="21">
        <f>IF(Notes!$B$2="June",'Payment Total'!$F68,0)</f>
        <v>0</v>
      </c>
      <c r="N68" s="21">
        <f t="shared" si="0"/>
        <v>0</v>
      </c>
      <c r="P68" s="25" t="s">
        <v>891</v>
      </c>
      <c r="Q68" s="25">
        <v>726555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614174</v>
      </c>
      <c r="E69" s="21">
        <f>INDEX(Data[],MATCH($A69,Data[Dist],0),MATCH(E$6,Data[#Headers],0))</f>
        <v>614174</v>
      </c>
      <c r="F69" s="21">
        <f>INDEX(Data[],MATCH($A69,Data[Dist],0),MATCH(F$6,Data[#Headers],0))</f>
        <v>614172</v>
      </c>
      <c r="G69" s="21">
        <f>INDEX(Data[],MATCH($A69,Data[Dist],0),MATCH(G$6,Data[#Headers],0))</f>
        <v>2471344</v>
      </c>
      <c r="H69" s="21">
        <f>INDEX(Data[],MATCH($A69,Data[Dist],0),MATCH(H$6,Data[#Headers],0))-G69</f>
        <v>3707011</v>
      </c>
      <c r="I69" s="24"/>
      <c r="J69" s="21">
        <f>INDEX(Notes!$I$2:$N$11,MATCH(Notes!$B$2,Notes!$I$2:$I$11,0),4)*$C69</f>
        <v>2471344</v>
      </c>
      <c r="K69" s="21">
        <f>INDEX(Notes!$I$2:$N$11,MATCH(Notes!$B$2,Notes!$I$2:$I$11,0),5)*$D69</f>
        <v>0</v>
      </c>
      <c r="L69" s="21">
        <f>INDEX(Notes!$I$2:$N$11,MATCH(Notes!$B$2,Notes!$I$2:$I$11,0),6)*$E69</f>
        <v>0</v>
      </c>
      <c r="M69" s="21">
        <f>IF(Notes!$B$2="June",'Payment Total'!$F69,0)</f>
        <v>0</v>
      </c>
      <c r="N69" s="21">
        <f t="shared" si="0"/>
        <v>0</v>
      </c>
      <c r="P69" s="25" t="s">
        <v>892</v>
      </c>
      <c r="Q69" s="25">
        <v>617836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1211423</v>
      </c>
      <c r="E70" s="21">
        <f>INDEX(Data[],MATCH($A70,Data[Dist],0),MATCH(E$6,Data[#Headers],0))</f>
        <v>1211423</v>
      </c>
      <c r="F70" s="21">
        <f>INDEX(Data[],MATCH($A70,Data[Dist],0),MATCH(F$6,Data[#Headers],0))</f>
        <v>1211423</v>
      </c>
      <c r="G70" s="21">
        <f>INDEX(Data[],MATCH($A70,Data[Dist],0),MATCH(G$6,Data[#Headers],0))</f>
        <v>4867148</v>
      </c>
      <c r="H70" s="21">
        <f>INDEX(Data[],MATCH($A70,Data[Dist],0),MATCH(H$6,Data[#Headers],0))-G70</f>
        <v>7300719</v>
      </c>
      <c r="I70" s="24"/>
      <c r="J70" s="21">
        <f>INDEX(Notes!$I$2:$N$11,MATCH(Notes!$B$2,Notes!$I$2:$I$11,0),4)*$C70</f>
        <v>4867148</v>
      </c>
      <c r="K70" s="21">
        <f>INDEX(Notes!$I$2:$N$11,MATCH(Notes!$B$2,Notes!$I$2:$I$11,0),5)*$D70</f>
        <v>0</v>
      </c>
      <c r="L70" s="21">
        <f>INDEX(Notes!$I$2:$N$11,MATCH(Notes!$B$2,Notes!$I$2:$I$11,0),6)*$E70</f>
        <v>0</v>
      </c>
      <c r="M70" s="21">
        <f>IF(Notes!$B$2="June",'Payment Total'!$F70,0)</f>
        <v>0</v>
      </c>
      <c r="N70" s="21">
        <f t="shared" si="0"/>
        <v>0</v>
      </c>
      <c r="P70" s="25" t="s">
        <v>893</v>
      </c>
      <c r="Q70" s="25">
        <v>1216787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238427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957920</v>
      </c>
      <c r="H71" s="21">
        <f>INDEX(Data[],MATCH($A71,Data[Dist],0),MATCH(H$6,Data[#Headers],0))-G71</f>
        <v>1436879</v>
      </c>
      <c r="I71" s="24"/>
      <c r="J71" s="21">
        <f>INDEX(Notes!$I$2:$N$11,MATCH(Notes!$B$2,Notes!$I$2:$I$11,0),4)*$C71</f>
        <v>957920</v>
      </c>
      <c r="K71" s="21">
        <f>INDEX(Notes!$I$2:$N$11,MATCH(Notes!$B$2,Notes!$I$2:$I$11,0),5)*$D71</f>
        <v>0</v>
      </c>
      <c r="L71" s="21">
        <f>INDEX(Notes!$I$2:$N$11,MATCH(Notes!$B$2,Notes!$I$2:$I$11,0),6)*$E71</f>
        <v>0</v>
      </c>
      <c r="M71" s="21">
        <f>IF(Notes!$B$2="June",'Payment Total'!$F71,0)</f>
        <v>0</v>
      </c>
      <c r="N71" s="21">
        <f t="shared" si="0"/>
        <v>0</v>
      </c>
      <c r="P71" s="25" t="s">
        <v>894</v>
      </c>
      <c r="Q71" s="25">
        <v>239480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96523</v>
      </c>
      <c r="F72" s="21">
        <f>INDEX(Data[],MATCH($A72,Data[Dist],0),MATCH(F$6,Data[#Headers],0))</f>
        <v>96522</v>
      </c>
      <c r="G72" s="21">
        <f>INDEX(Data[],MATCH($A72,Data[Dist],0),MATCH(G$6,Data[#Headers],0))</f>
        <v>390068</v>
      </c>
      <c r="H72" s="21">
        <f>INDEX(Data[],MATCH($A72,Data[Dist],0),MATCH(H$6,Data[#Headers],0))-G72</f>
        <v>585104</v>
      </c>
      <c r="I72" s="24"/>
      <c r="J72" s="21">
        <f>INDEX(Notes!$I$2:$N$11,MATCH(Notes!$B$2,Notes!$I$2:$I$11,0),4)*$C72</f>
        <v>390068</v>
      </c>
      <c r="K72" s="21">
        <f>INDEX(Notes!$I$2:$N$11,MATCH(Notes!$B$2,Notes!$I$2:$I$11,0),5)*$D72</f>
        <v>0</v>
      </c>
      <c r="L72" s="21">
        <f>INDEX(Notes!$I$2:$N$11,MATCH(Notes!$B$2,Notes!$I$2:$I$11,0),6)*$E72</f>
        <v>0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895</v>
      </c>
      <c r="Q72" s="25">
        <v>97517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INDEX($A$7:$H$331,MATCH($S72,$A$7:$A$331,0),3)-Q72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2113075</v>
      </c>
      <c r="E73" s="21">
        <f>INDEX(Data[],MATCH($A73,Data[Dist],0),MATCH(E$6,Data[#Headers],0))</f>
        <v>2113076</v>
      </c>
      <c r="F73" s="21">
        <f>INDEX(Data[],MATCH($A73,Data[Dist],0),MATCH(F$6,Data[#Headers],0))</f>
        <v>2113074</v>
      </c>
      <c r="G73" s="21">
        <f>INDEX(Data[],MATCH($A73,Data[Dist],0),MATCH(G$6,Data[#Headers],0))</f>
        <v>8497880</v>
      </c>
      <c r="H73" s="21">
        <f>INDEX(Data[],MATCH($A73,Data[Dist],0),MATCH(H$6,Data[#Headers],0))-G73</f>
        <v>12746815</v>
      </c>
      <c r="I73" s="24"/>
      <c r="J73" s="21">
        <f>INDEX(Notes!$I$2:$N$11,MATCH(Notes!$B$2,Notes!$I$2:$I$11,0),4)*$C73</f>
        <v>8497880</v>
      </c>
      <c r="K73" s="21">
        <f>INDEX(Notes!$I$2:$N$11,MATCH(Notes!$B$2,Notes!$I$2:$I$11,0),5)*$D73</f>
        <v>0</v>
      </c>
      <c r="L73" s="21">
        <f>INDEX(Notes!$I$2:$N$11,MATCH(Notes!$B$2,Notes!$I$2:$I$11,0),6)*$E73</f>
        <v>0</v>
      </c>
      <c r="M73" s="21">
        <f>IF(Notes!$B$2="June",'Payment Total'!$F73,0)</f>
        <v>0</v>
      </c>
      <c r="N73" s="21">
        <f t="shared" si="4"/>
        <v>0</v>
      </c>
      <c r="P73" s="25" t="s">
        <v>896</v>
      </c>
      <c r="Q73" s="25">
        <v>2124470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488572</v>
      </c>
      <c r="E74" s="21">
        <f>INDEX(Data[],MATCH($A74,Data[Dist],0),MATCH(E$6,Data[#Headers],0))</f>
        <v>488572</v>
      </c>
      <c r="F74" s="21">
        <f>INDEX(Data[],MATCH($A74,Data[Dist],0),MATCH(F$6,Data[#Headers],0))</f>
        <v>488573</v>
      </c>
      <c r="G74" s="21">
        <f>INDEX(Data[],MATCH($A74,Data[Dist],0),MATCH(G$6,Data[#Headers],0))</f>
        <v>1971692</v>
      </c>
      <c r="H74" s="21">
        <f>INDEX(Data[],MATCH($A74,Data[Dist],0),MATCH(H$6,Data[#Headers],0))-G74</f>
        <v>2957536</v>
      </c>
      <c r="I74" s="24"/>
      <c r="J74" s="21">
        <f>INDEX(Notes!$I$2:$N$11,MATCH(Notes!$B$2,Notes!$I$2:$I$11,0),4)*$C74</f>
        <v>1971692</v>
      </c>
      <c r="K74" s="21">
        <f>INDEX(Notes!$I$2:$N$11,MATCH(Notes!$B$2,Notes!$I$2:$I$11,0),5)*$D74</f>
        <v>0</v>
      </c>
      <c r="L74" s="21">
        <f>INDEX(Notes!$I$2:$N$11,MATCH(Notes!$B$2,Notes!$I$2:$I$11,0),6)*$E74</f>
        <v>0</v>
      </c>
      <c r="M74" s="21">
        <f>IF(Notes!$B$2="June",'Payment Total'!$F74,0)</f>
        <v>0</v>
      </c>
      <c r="N74" s="21">
        <f t="shared" si="4"/>
        <v>0</v>
      </c>
      <c r="P74" s="25" t="s">
        <v>897</v>
      </c>
      <c r="Q74" s="25">
        <v>492923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3206420</v>
      </c>
      <c r="E75" s="21">
        <f>INDEX(Data[],MATCH($A75,Data[Dist],0),MATCH(E$6,Data[#Headers],0))</f>
        <v>3206420</v>
      </c>
      <c r="F75" s="21">
        <f>INDEX(Data[],MATCH($A75,Data[Dist],0),MATCH(F$6,Data[#Headers],0))</f>
        <v>3206418</v>
      </c>
      <c r="G75" s="21">
        <f>INDEX(Data[],MATCH($A75,Data[Dist],0),MATCH(G$6,Data[#Headers],0))</f>
        <v>12879096</v>
      </c>
      <c r="H75" s="21">
        <f>INDEX(Data[],MATCH($A75,Data[Dist],0),MATCH(H$6,Data[#Headers],0))-G75</f>
        <v>19318647</v>
      </c>
      <c r="I75" s="24"/>
      <c r="J75" s="21">
        <f>INDEX(Notes!$I$2:$N$11,MATCH(Notes!$B$2,Notes!$I$2:$I$11,0),4)*$C75</f>
        <v>12879096</v>
      </c>
      <c r="K75" s="21">
        <f>INDEX(Notes!$I$2:$N$11,MATCH(Notes!$B$2,Notes!$I$2:$I$11,0),5)*$D75</f>
        <v>0</v>
      </c>
      <c r="L75" s="21">
        <f>INDEX(Notes!$I$2:$N$11,MATCH(Notes!$B$2,Notes!$I$2:$I$11,0),6)*$E75</f>
        <v>0</v>
      </c>
      <c r="M75" s="21">
        <f>IF(Notes!$B$2="June",'Payment Total'!$F75,0)</f>
        <v>0</v>
      </c>
      <c r="N75" s="21">
        <f t="shared" si="4"/>
        <v>0</v>
      </c>
      <c r="P75" s="25" t="s">
        <v>898</v>
      </c>
      <c r="Q75" s="25">
        <v>3219774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536474</v>
      </c>
      <c r="E76" s="21">
        <f>INDEX(Data[],MATCH($A76,Data[Dist],0),MATCH(E$6,Data[#Headers],0))</f>
        <v>536474</v>
      </c>
      <c r="F76" s="21">
        <f>INDEX(Data[],MATCH($A76,Data[Dist],0),MATCH(F$6,Data[#Headers],0))</f>
        <v>536472</v>
      </c>
      <c r="G76" s="21">
        <f>INDEX(Data[],MATCH($A76,Data[Dist],0),MATCH(G$6,Data[#Headers],0))</f>
        <v>2156564</v>
      </c>
      <c r="H76" s="21">
        <f>INDEX(Data[],MATCH($A76,Data[Dist],0),MATCH(H$6,Data[#Headers],0))-G76</f>
        <v>3234843</v>
      </c>
      <c r="I76" s="24"/>
      <c r="J76" s="21">
        <f>INDEX(Notes!$I$2:$N$11,MATCH(Notes!$B$2,Notes!$I$2:$I$11,0),4)*$C76</f>
        <v>2156564</v>
      </c>
      <c r="K76" s="21">
        <f>INDEX(Notes!$I$2:$N$11,MATCH(Notes!$B$2,Notes!$I$2:$I$11,0),5)*$D76</f>
        <v>0</v>
      </c>
      <c r="L76" s="21">
        <f>INDEX(Notes!$I$2:$N$11,MATCH(Notes!$B$2,Notes!$I$2:$I$11,0),6)*$E76</f>
        <v>0</v>
      </c>
      <c r="M76" s="21">
        <f>IF(Notes!$B$2="June",'Payment Total'!$F76,0)</f>
        <v>0</v>
      </c>
      <c r="N76" s="21">
        <f t="shared" si="4"/>
        <v>0</v>
      </c>
      <c r="P76" s="25" t="s">
        <v>899</v>
      </c>
      <c r="Q76" s="25">
        <v>539141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3359477</v>
      </c>
      <c r="E77" s="21">
        <f>INDEX(Data[],MATCH($A77,Data[Dist],0),MATCH(E$6,Data[#Headers],0))</f>
        <v>3359477</v>
      </c>
      <c r="F77" s="21">
        <f>INDEX(Data[],MATCH($A77,Data[Dist],0),MATCH(F$6,Data[#Headers],0))</f>
        <v>3359477</v>
      </c>
      <c r="G77" s="21">
        <f>INDEX(Data[],MATCH($A77,Data[Dist],0),MATCH(G$6,Data[#Headers],0))</f>
        <v>13514100</v>
      </c>
      <c r="H77" s="21">
        <f>INDEX(Data[],MATCH($A77,Data[Dist],0),MATCH(H$6,Data[#Headers],0))-G77</f>
        <v>20271147</v>
      </c>
      <c r="I77" s="24"/>
      <c r="J77" s="21">
        <f>INDEX(Notes!$I$2:$N$11,MATCH(Notes!$B$2,Notes!$I$2:$I$11,0),4)*$C77</f>
        <v>13514100</v>
      </c>
      <c r="K77" s="21">
        <f>INDEX(Notes!$I$2:$N$11,MATCH(Notes!$B$2,Notes!$I$2:$I$11,0),5)*$D77</f>
        <v>0</v>
      </c>
      <c r="L77" s="21">
        <f>INDEX(Notes!$I$2:$N$11,MATCH(Notes!$B$2,Notes!$I$2:$I$11,0),6)*$E77</f>
        <v>0</v>
      </c>
      <c r="M77" s="21">
        <f>IF(Notes!$B$2="June",'Payment Total'!$F77,0)</f>
        <v>0</v>
      </c>
      <c r="N77" s="21">
        <f t="shared" si="4"/>
        <v>0</v>
      </c>
      <c r="P77" s="25" t="s">
        <v>900</v>
      </c>
      <c r="Q77" s="25">
        <v>3378525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339003</v>
      </c>
      <c r="E78" s="21">
        <f>INDEX(Data[],MATCH($A78,Data[Dist],0),MATCH(E$6,Data[#Headers],0))</f>
        <v>339003</v>
      </c>
      <c r="F78" s="21">
        <f>INDEX(Data[],MATCH($A78,Data[Dist],0),MATCH(F$6,Data[#Headers],0))</f>
        <v>339001</v>
      </c>
      <c r="G78" s="21">
        <f>INDEX(Data[],MATCH($A78,Data[Dist],0),MATCH(G$6,Data[#Headers],0))</f>
        <v>1362644</v>
      </c>
      <c r="H78" s="21">
        <f>INDEX(Data[],MATCH($A78,Data[Dist],0),MATCH(H$6,Data[#Headers],0))-G78</f>
        <v>2043962</v>
      </c>
      <c r="I78" s="24"/>
      <c r="J78" s="21">
        <f>INDEX(Notes!$I$2:$N$11,MATCH(Notes!$B$2,Notes!$I$2:$I$11,0),4)*$C78</f>
        <v>1362644</v>
      </c>
      <c r="K78" s="21">
        <f>INDEX(Notes!$I$2:$N$11,MATCH(Notes!$B$2,Notes!$I$2:$I$11,0),5)*$D78</f>
        <v>0</v>
      </c>
      <c r="L78" s="21">
        <f>INDEX(Notes!$I$2:$N$11,MATCH(Notes!$B$2,Notes!$I$2:$I$11,0),6)*$E78</f>
        <v>0</v>
      </c>
      <c r="M78" s="21">
        <f>IF(Notes!$B$2="June",'Payment Total'!$F78,0)</f>
        <v>0</v>
      </c>
      <c r="N78" s="21">
        <f t="shared" si="4"/>
        <v>0</v>
      </c>
      <c r="P78" s="25" t="s">
        <v>901</v>
      </c>
      <c r="Q78" s="25">
        <v>340661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258160</v>
      </c>
      <c r="F79" s="21">
        <f>INDEX(Data[],MATCH($A79,Data[Dist],0),MATCH(F$6,Data[#Headers],0))</f>
        <v>258158</v>
      </c>
      <c r="G79" s="21">
        <f>INDEX(Data[],MATCH($A79,Data[Dist],0),MATCH(G$6,Data[#Headers],0))</f>
        <v>1039468</v>
      </c>
      <c r="H79" s="21">
        <f>INDEX(Data[],MATCH($A79,Data[Dist],0),MATCH(H$6,Data[#Headers],0))-G79</f>
        <v>1559200</v>
      </c>
      <c r="I79" s="24"/>
      <c r="J79" s="21">
        <f>INDEX(Notes!$I$2:$N$11,MATCH(Notes!$B$2,Notes!$I$2:$I$11,0),4)*$C79</f>
        <v>1039468</v>
      </c>
      <c r="K79" s="21">
        <f>INDEX(Notes!$I$2:$N$11,MATCH(Notes!$B$2,Notes!$I$2:$I$11,0),5)*$D79</f>
        <v>0</v>
      </c>
      <c r="L79" s="21">
        <f>INDEX(Notes!$I$2:$N$11,MATCH(Notes!$B$2,Notes!$I$2:$I$11,0),6)*$E79</f>
        <v>0</v>
      </c>
      <c r="M79" s="21">
        <f>IF(Notes!$B$2="June",'Payment Total'!$F79,0)</f>
        <v>0</v>
      </c>
      <c r="N79" s="21">
        <f t="shared" si="4"/>
        <v>0</v>
      </c>
      <c r="P79" s="25" t="s">
        <v>902</v>
      </c>
      <c r="Q79" s="25">
        <v>259867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634617</v>
      </c>
      <c r="E80" s="21">
        <f>INDEX(Data[],MATCH($A80,Data[Dist],0),MATCH(E$6,Data[#Headers],0))</f>
        <v>634617</v>
      </c>
      <c r="F80" s="21">
        <f>INDEX(Data[],MATCH($A80,Data[Dist],0),MATCH(F$6,Data[#Headers],0))</f>
        <v>634616</v>
      </c>
      <c r="G80" s="21">
        <f>INDEX(Data[],MATCH($A80,Data[Dist],0),MATCH(G$6,Data[#Headers],0))</f>
        <v>2549836</v>
      </c>
      <c r="H80" s="21">
        <f>INDEX(Data[],MATCH($A80,Data[Dist],0),MATCH(H$6,Data[#Headers],0))-G80</f>
        <v>3824752</v>
      </c>
      <c r="I80" s="24"/>
      <c r="J80" s="21">
        <f>INDEX(Notes!$I$2:$N$11,MATCH(Notes!$B$2,Notes!$I$2:$I$11,0),4)*$C80</f>
        <v>2549836</v>
      </c>
      <c r="K80" s="21">
        <f>INDEX(Notes!$I$2:$N$11,MATCH(Notes!$B$2,Notes!$I$2:$I$11,0),5)*$D80</f>
        <v>0</v>
      </c>
      <c r="L80" s="21">
        <f>INDEX(Notes!$I$2:$N$11,MATCH(Notes!$B$2,Notes!$I$2:$I$11,0),6)*$E80</f>
        <v>0</v>
      </c>
      <c r="M80" s="21">
        <f>IF(Notes!$B$2="June",'Payment Total'!$F80,0)</f>
        <v>0</v>
      </c>
      <c r="N80" s="21">
        <f t="shared" si="4"/>
        <v>0</v>
      </c>
      <c r="P80" s="25" t="s">
        <v>903</v>
      </c>
      <c r="Q80" s="25">
        <v>637459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312620</v>
      </c>
      <c r="E81" s="21">
        <f>INDEX(Data[],MATCH($A81,Data[Dist],0),MATCH(E$6,Data[#Headers],0))</f>
        <v>312620</v>
      </c>
      <c r="F81" s="21">
        <f>INDEX(Data[],MATCH($A81,Data[Dist],0),MATCH(F$6,Data[#Headers],0))</f>
        <v>312620</v>
      </c>
      <c r="G81" s="21">
        <f>INDEX(Data[],MATCH($A81,Data[Dist],0),MATCH(G$6,Data[#Headers],0))</f>
        <v>1257012</v>
      </c>
      <c r="H81" s="21">
        <f>INDEX(Data[],MATCH($A81,Data[Dist],0),MATCH(H$6,Data[#Headers],0))-G81</f>
        <v>1885515</v>
      </c>
      <c r="I81" s="24"/>
      <c r="J81" s="21">
        <f>INDEX(Notes!$I$2:$N$11,MATCH(Notes!$B$2,Notes!$I$2:$I$11,0),4)*$C81</f>
        <v>1257012</v>
      </c>
      <c r="K81" s="21">
        <f>INDEX(Notes!$I$2:$N$11,MATCH(Notes!$B$2,Notes!$I$2:$I$11,0),5)*$D81</f>
        <v>0</v>
      </c>
      <c r="L81" s="21">
        <f>INDEX(Notes!$I$2:$N$11,MATCH(Notes!$B$2,Notes!$I$2:$I$11,0),6)*$E81</f>
        <v>0</v>
      </c>
      <c r="M81" s="21">
        <f>IF(Notes!$B$2="June",'Payment Total'!$F81,0)</f>
        <v>0</v>
      </c>
      <c r="N81" s="21">
        <f t="shared" si="4"/>
        <v>0</v>
      </c>
      <c r="P81" s="25" t="s">
        <v>904</v>
      </c>
      <c r="Q81" s="25">
        <v>314253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194430</v>
      </c>
      <c r="F82" s="21">
        <f>INDEX(Data[],MATCH($A82,Data[Dist],0),MATCH(F$6,Data[#Headers],0))</f>
        <v>194428</v>
      </c>
      <c r="G82" s="21">
        <f>INDEX(Data[],MATCH($A82,Data[Dist],0),MATCH(G$6,Data[#Headers],0))</f>
        <v>783364</v>
      </c>
      <c r="H82" s="21">
        <f>INDEX(Data[],MATCH($A82,Data[Dist],0),MATCH(H$6,Data[#Headers],0))-G82</f>
        <v>1175047</v>
      </c>
      <c r="I82" s="24"/>
      <c r="J82" s="21">
        <f>INDEX(Notes!$I$2:$N$11,MATCH(Notes!$B$2,Notes!$I$2:$I$11,0),4)*$C82</f>
        <v>783364</v>
      </c>
      <c r="K82" s="21">
        <f>INDEX(Notes!$I$2:$N$11,MATCH(Notes!$B$2,Notes!$I$2:$I$11,0),5)*$D82</f>
        <v>0</v>
      </c>
      <c r="L82" s="21">
        <f>INDEX(Notes!$I$2:$N$11,MATCH(Notes!$B$2,Notes!$I$2:$I$11,0),6)*$E82</f>
        <v>0</v>
      </c>
      <c r="M82" s="21">
        <f>IF(Notes!$B$2="June",'Payment Total'!$F82,0)</f>
        <v>0</v>
      </c>
      <c r="N82" s="21">
        <f t="shared" si="4"/>
        <v>0</v>
      </c>
      <c r="P82" s="25" t="s">
        <v>905</v>
      </c>
      <c r="Q82" s="25">
        <v>195841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7812894</v>
      </c>
      <c r="E83" s="21">
        <f>INDEX(Data[],MATCH($A83,Data[Dist],0),MATCH(E$6,Data[#Headers],0))</f>
        <v>7812894</v>
      </c>
      <c r="F83" s="21">
        <f>INDEX(Data[],MATCH($A83,Data[Dist],0),MATCH(F$6,Data[#Headers],0))</f>
        <v>7812894</v>
      </c>
      <c r="G83" s="21">
        <f>INDEX(Data[],MATCH($A83,Data[Dist],0),MATCH(G$6,Data[#Headers],0))</f>
        <v>31381168</v>
      </c>
      <c r="H83" s="21">
        <f>INDEX(Data[],MATCH($A83,Data[Dist],0),MATCH(H$6,Data[#Headers],0))-G83</f>
        <v>47071751</v>
      </c>
      <c r="I83" s="24"/>
      <c r="J83" s="21">
        <f>INDEX(Notes!$I$2:$N$11,MATCH(Notes!$B$2,Notes!$I$2:$I$11,0),4)*$C83</f>
        <v>31381168</v>
      </c>
      <c r="K83" s="21">
        <f>INDEX(Notes!$I$2:$N$11,MATCH(Notes!$B$2,Notes!$I$2:$I$11,0),5)*$D83</f>
        <v>0</v>
      </c>
      <c r="L83" s="21">
        <f>INDEX(Notes!$I$2:$N$11,MATCH(Notes!$B$2,Notes!$I$2:$I$11,0),6)*$E83</f>
        <v>0</v>
      </c>
      <c r="M83" s="21">
        <f>IF(Notes!$B$2="June",'Payment Total'!$F83,0)</f>
        <v>0</v>
      </c>
      <c r="N83" s="21">
        <f t="shared" si="4"/>
        <v>0</v>
      </c>
      <c r="P83" s="25" t="s">
        <v>906</v>
      </c>
      <c r="Q83" s="25">
        <v>7845292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1060211</v>
      </c>
      <c r="E84" s="21">
        <f>INDEX(Data[],MATCH($A84,Data[Dist],0),MATCH(E$6,Data[#Headers],0))</f>
        <v>1060211</v>
      </c>
      <c r="F84" s="21">
        <f>INDEX(Data[],MATCH($A84,Data[Dist],0),MATCH(F$6,Data[#Headers],0))</f>
        <v>1060212</v>
      </c>
      <c r="G84" s="21">
        <f>INDEX(Data[],MATCH($A84,Data[Dist],0),MATCH(G$6,Data[#Headers],0))</f>
        <v>4261400</v>
      </c>
      <c r="H84" s="21">
        <f>INDEX(Data[],MATCH($A84,Data[Dist],0),MATCH(H$6,Data[#Headers],0))-G84</f>
        <v>6392104</v>
      </c>
      <c r="I84" s="24"/>
      <c r="J84" s="21">
        <f>INDEX(Notes!$I$2:$N$11,MATCH(Notes!$B$2,Notes!$I$2:$I$11,0),4)*$C84</f>
        <v>4261400</v>
      </c>
      <c r="K84" s="21">
        <f>INDEX(Notes!$I$2:$N$11,MATCH(Notes!$B$2,Notes!$I$2:$I$11,0),5)*$D84</f>
        <v>0</v>
      </c>
      <c r="L84" s="21">
        <f>INDEX(Notes!$I$2:$N$11,MATCH(Notes!$B$2,Notes!$I$2:$I$11,0),6)*$E84</f>
        <v>0</v>
      </c>
      <c r="M84" s="21">
        <f>IF(Notes!$B$2="June",'Payment Total'!$F84,0)</f>
        <v>0</v>
      </c>
      <c r="N84" s="21">
        <f t="shared" si="4"/>
        <v>0</v>
      </c>
      <c r="P84" s="25" t="s">
        <v>907</v>
      </c>
      <c r="Q84" s="25">
        <v>1065350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2475734</v>
      </c>
      <c r="E85" s="21">
        <f>INDEX(Data[],MATCH($A85,Data[Dist],0),MATCH(E$6,Data[#Headers],0))</f>
        <v>2475735</v>
      </c>
      <c r="F85" s="21">
        <f>INDEX(Data[],MATCH($A85,Data[Dist],0),MATCH(F$6,Data[#Headers],0))</f>
        <v>2475733</v>
      </c>
      <c r="G85" s="21">
        <f>INDEX(Data[],MATCH($A85,Data[Dist],0),MATCH(G$6,Data[#Headers],0))</f>
        <v>9955504</v>
      </c>
      <c r="H85" s="21">
        <f>INDEX(Data[],MATCH($A85,Data[Dist],0),MATCH(H$6,Data[#Headers],0))-G85</f>
        <v>14933254</v>
      </c>
      <c r="I85" s="24"/>
      <c r="J85" s="21">
        <f>INDEX(Notes!$I$2:$N$11,MATCH(Notes!$B$2,Notes!$I$2:$I$11,0),4)*$C85</f>
        <v>9955504</v>
      </c>
      <c r="K85" s="21">
        <f>INDEX(Notes!$I$2:$N$11,MATCH(Notes!$B$2,Notes!$I$2:$I$11,0),5)*$D85</f>
        <v>0</v>
      </c>
      <c r="L85" s="21">
        <f>INDEX(Notes!$I$2:$N$11,MATCH(Notes!$B$2,Notes!$I$2:$I$11,0),6)*$E85</f>
        <v>0</v>
      </c>
      <c r="M85" s="21">
        <f>IF(Notes!$B$2="June",'Payment Total'!$F85,0)</f>
        <v>0</v>
      </c>
      <c r="N85" s="21">
        <f t="shared" si="4"/>
        <v>0</v>
      </c>
      <c r="P85" s="25" t="s">
        <v>908</v>
      </c>
      <c r="Q85" s="25">
        <v>2488876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341031</v>
      </c>
      <c r="F86" s="21">
        <f>INDEX(Data[],MATCH($A86,Data[Dist],0),MATCH(F$6,Data[#Headers],0))</f>
        <v>341032</v>
      </c>
      <c r="G86" s="21">
        <f>INDEX(Data[],MATCH($A86,Data[Dist],0),MATCH(G$6,Data[#Headers],0))</f>
        <v>1370764</v>
      </c>
      <c r="H86" s="21">
        <f>INDEX(Data[],MATCH($A86,Data[Dist],0),MATCH(H$6,Data[#Headers],0))-G86</f>
        <v>2056142</v>
      </c>
      <c r="I86" s="24"/>
      <c r="J86" s="21">
        <f>INDEX(Notes!$I$2:$N$11,MATCH(Notes!$B$2,Notes!$I$2:$I$11,0),4)*$C86</f>
        <v>1370764</v>
      </c>
      <c r="K86" s="21">
        <f>INDEX(Notes!$I$2:$N$11,MATCH(Notes!$B$2,Notes!$I$2:$I$11,0),5)*$D86</f>
        <v>0</v>
      </c>
      <c r="L86" s="21">
        <f>INDEX(Notes!$I$2:$N$11,MATCH(Notes!$B$2,Notes!$I$2:$I$11,0),6)*$E86</f>
        <v>0</v>
      </c>
      <c r="M86" s="21">
        <f>IF(Notes!$B$2="June",'Payment Total'!$F86,0)</f>
        <v>0</v>
      </c>
      <c r="N86" s="21">
        <f t="shared" si="4"/>
        <v>0</v>
      </c>
      <c r="P86" s="25" t="s">
        <v>909</v>
      </c>
      <c r="Q86" s="25">
        <v>342691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10935419</v>
      </c>
      <c r="E87" s="21">
        <f>INDEX(Data[],MATCH($A87,Data[Dist],0),MATCH(E$6,Data[#Headers],0))</f>
        <v>10935418</v>
      </c>
      <c r="F87" s="21">
        <f>INDEX(Data[],MATCH($A87,Data[Dist],0),MATCH(F$6,Data[#Headers],0))</f>
        <v>10935419</v>
      </c>
      <c r="G87" s="21">
        <f>INDEX(Data[],MATCH($A87,Data[Dist],0),MATCH(G$6,Data[#Headers],0))</f>
        <v>43948632</v>
      </c>
      <c r="H87" s="21">
        <f>INDEX(Data[],MATCH($A87,Data[Dist],0),MATCH(H$6,Data[#Headers],0))-G87</f>
        <v>65922950</v>
      </c>
      <c r="I87" s="24"/>
      <c r="J87" s="21">
        <f>INDEX(Notes!$I$2:$N$11,MATCH(Notes!$B$2,Notes!$I$2:$I$11,0),4)*$C87</f>
        <v>43948632</v>
      </c>
      <c r="K87" s="21">
        <f>INDEX(Notes!$I$2:$N$11,MATCH(Notes!$B$2,Notes!$I$2:$I$11,0),5)*$D87</f>
        <v>0</v>
      </c>
      <c r="L87" s="21">
        <f>INDEX(Notes!$I$2:$N$11,MATCH(Notes!$B$2,Notes!$I$2:$I$11,0),6)*$E87</f>
        <v>0</v>
      </c>
      <c r="M87" s="21">
        <f>IF(Notes!$B$2="June",'Payment Total'!$F87,0)</f>
        <v>0</v>
      </c>
      <c r="N87" s="21">
        <f t="shared" si="4"/>
        <v>0</v>
      </c>
      <c r="P87" s="25" t="s">
        <v>910</v>
      </c>
      <c r="Q87" s="25">
        <v>10987158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826520</v>
      </c>
      <c r="E88" s="21">
        <f>INDEX(Data[],MATCH($A88,Data[Dist],0),MATCH(E$6,Data[#Headers],0))</f>
        <v>826521</v>
      </c>
      <c r="F88" s="21">
        <f>INDEX(Data[],MATCH($A88,Data[Dist],0),MATCH(F$6,Data[#Headers],0))</f>
        <v>826519</v>
      </c>
      <c r="G88" s="21">
        <f>INDEX(Data[],MATCH($A88,Data[Dist],0),MATCH(G$6,Data[#Headers],0))</f>
        <v>3322864</v>
      </c>
      <c r="H88" s="21">
        <f>INDEX(Data[],MATCH($A88,Data[Dist],0),MATCH(H$6,Data[#Headers],0))-G88</f>
        <v>4984295</v>
      </c>
      <c r="I88" s="24"/>
      <c r="J88" s="21">
        <f>INDEX(Notes!$I$2:$N$11,MATCH(Notes!$B$2,Notes!$I$2:$I$11,0),4)*$C88</f>
        <v>3322864</v>
      </c>
      <c r="K88" s="21">
        <f>INDEX(Notes!$I$2:$N$11,MATCH(Notes!$B$2,Notes!$I$2:$I$11,0),5)*$D88</f>
        <v>0</v>
      </c>
      <c r="L88" s="21">
        <f>INDEX(Notes!$I$2:$N$11,MATCH(Notes!$B$2,Notes!$I$2:$I$11,0),6)*$E88</f>
        <v>0</v>
      </c>
      <c r="M88" s="21">
        <f>IF(Notes!$B$2="June",'Payment Total'!$F88,0)</f>
        <v>0</v>
      </c>
      <c r="N88" s="21">
        <f t="shared" si="4"/>
        <v>0</v>
      </c>
      <c r="P88" s="25" t="s">
        <v>911</v>
      </c>
      <c r="Q88" s="25">
        <v>830716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969451</v>
      </c>
      <c r="E89" s="21">
        <f>INDEX(Data[],MATCH($A89,Data[Dist],0),MATCH(E$6,Data[#Headers],0))</f>
        <v>969451</v>
      </c>
      <c r="F89" s="21">
        <f>INDEX(Data[],MATCH($A89,Data[Dist],0),MATCH(F$6,Data[#Headers],0))</f>
        <v>969452</v>
      </c>
      <c r="G89" s="21">
        <f>INDEX(Data[],MATCH($A89,Data[Dist],0),MATCH(G$6,Data[#Headers],0))</f>
        <v>3900452</v>
      </c>
      <c r="H89" s="21">
        <f>INDEX(Data[],MATCH($A89,Data[Dist],0),MATCH(H$6,Data[#Headers],0))-G89</f>
        <v>5850678</v>
      </c>
      <c r="I89" s="24"/>
      <c r="J89" s="21">
        <f>INDEX(Notes!$I$2:$N$11,MATCH(Notes!$B$2,Notes!$I$2:$I$11,0),4)*$C89</f>
        <v>3900452</v>
      </c>
      <c r="K89" s="21">
        <f>INDEX(Notes!$I$2:$N$11,MATCH(Notes!$B$2,Notes!$I$2:$I$11,0),5)*$D89</f>
        <v>0</v>
      </c>
      <c r="L89" s="21">
        <f>INDEX(Notes!$I$2:$N$11,MATCH(Notes!$B$2,Notes!$I$2:$I$11,0),6)*$E89</f>
        <v>0</v>
      </c>
      <c r="M89" s="21">
        <f>IF(Notes!$B$2="June",'Payment Total'!$F89,0)</f>
        <v>0</v>
      </c>
      <c r="N89" s="21">
        <f t="shared" si="4"/>
        <v>0</v>
      </c>
      <c r="P89" s="25" t="s">
        <v>912</v>
      </c>
      <c r="Q89" s="25">
        <v>975113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142809</v>
      </c>
      <c r="E90" s="21">
        <f>INDEX(Data[],MATCH($A90,Data[Dist],0),MATCH(E$6,Data[#Headers],0))</f>
        <v>142808</v>
      </c>
      <c r="F90" s="21">
        <f>INDEX(Data[],MATCH($A90,Data[Dist],0),MATCH(F$6,Data[#Headers],0))</f>
        <v>142809</v>
      </c>
      <c r="G90" s="21">
        <f>INDEX(Data[],MATCH($A90,Data[Dist],0),MATCH(G$6,Data[#Headers],0))</f>
        <v>573980</v>
      </c>
      <c r="H90" s="21">
        <f>INDEX(Data[],MATCH($A90,Data[Dist],0),MATCH(H$6,Data[#Headers],0))-G90</f>
        <v>860972</v>
      </c>
      <c r="I90" s="24"/>
      <c r="J90" s="21">
        <f>INDEX(Notes!$I$2:$N$11,MATCH(Notes!$B$2,Notes!$I$2:$I$11,0),4)*$C90</f>
        <v>573980</v>
      </c>
      <c r="K90" s="21">
        <f>INDEX(Notes!$I$2:$N$11,MATCH(Notes!$B$2,Notes!$I$2:$I$11,0),5)*$D90</f>
        <v>0</v>
      </c>
      <c r="L90" s="21">
        <f>INDEX(Notes!$I$2:$N$11,MATCH(Notes!$B$2,Notes!$I$2:$I$11,0),6)*$E90</f>
        <v>0</v>
      </c>
      <c r="M90" s="21">
        <f>IF(Notes!$B$2="June",'Payment Total'!$F90,0)</f>
        <v>0</v>
      </c>
      <c r="N90" s="21">
        <f t="shared" si="4"/>
        <v>0</v>
      </c>
      <c r="P90" s="25" t="s">
        <v>913</v>
      </c>
      <c r="Q90" s="25">
        <v>143495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1731004</v>
      </c>
      <c r="E91" s="21">
        <f>INDEX(Data[],MATCH($A91,Data[Dist],0),MATCH(E$6,Data[#Headers],0))</f>
        <v>1731004</v>
      </c>
      <c r="F91" s="21">
        <f>INDEX(Data[],MATCH($A91,Data[Dist],0),MATCH(F$6,Data[#Headers],0))</f>
        <v>1731002</v>
      </c>
      <c r="G91" s="21">
        <f>INDEX(Data[],MATCH($A91,Data[Dist],0),MATCH(G$6,Data[#Headers],0))</f>
        <v>6953416</v>
      </c>
      <c r="H91" s="21">
        <f>INDEX(Data[],MATCH($A91,Data[Dist],0),MATCH(H$6,Data[#Headers],0))-G91</f>
        <v>10430124</v>
      </c>
      <c r="I91" s="24"/>
      <c r="J91" s="21">
        <f>INDEX(Notes!$I$2:$N$11,MATCH(Notes!$B$2,Notes!$I$2:$I$11,0),4)*$C91</f>
        <v>6953416</v>
      </c>
      <c r="K91" s="21">
        <f>INDEX(Notes!$I$2:$N$11,MATCH(Notes!$B$2,Notes!$I$2:$I$11,0),5)*$D91</f>
        <v>0</v>
      </c>
      <c r="L91" s="21">
        <f>INDEX(Notes!$I$2:$N$11,MATCH(Notes!$B$2,Notes!$I$2:$I$11,0),6)*$E91</f>
        <v>0</v>
      </c>
      <c r="M91" s="21">
        <f>IF(Notes!$B$2="June",'Payment Total'!$F91,0)</f>
        <v>0</v>
      </c>
      <c r="N91" s="21">
        <f t="shared" si="4"/>
        <v>0</v>
      </c>
      <c r="P91" s="25" t="s">
        <v>914</v>
      </c>
      <c r="Q91" s="25">
        <v>1738354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687712</v>
      </c>
      <c r="E92" s="21">
        <f>INDEX(Data[],MATCH($A92,Data[Dist],0),MATCH(E$6,Data[#Headers],0))</f>
        <v>687712</v>
      </c>
      <c r="F92" s="21">
        <f>INDEX(Data[],MATCH($A92,Data[Dist],0),MATCH(F$6,Data[#Headers],0))</f>
        <v>687710</v>
      </c>
      <c r="G92" s="21">
        <f>INDEX(Data[],MATCH($A92,Data[Dist],0),MATCH(G$6,Data[#Headers],0))</f>
        <v>2763824</v>
      </c>
      <c r="H92" s="21">
        <f>INDEX(Data[],MATCH($A92,Data[Dist],0),MATCH(H$6,Data[#Headers],0))-G92</f>
        <v>4145733</v>
      </c>
      <c r="I92" s="24"/>
      <c r="J92" s="21">
        <f>INDEX(Notes!$I$2:$N$11,MATCH(Notes!$B$2,Notes!$I$2:$I$11,0),4)*$C92</f>
        <v>2763824</v>
      </c>
      <c r="K92" s="21">
        <f>INDEX(Notes!$I$2:$N$11,MATCH(Notes!$B$2,Notes!$I$2:$I$11,0),5)*$D92</f>
        <v>0</v>
      </c>
      <c r="L92" s="21">
        <f>INDEX(Notes!$I$2:$N$11,MATCH(Notes!$B$2,Notes!$I$2:$I$11,0),6)*$E92</f>
        <v>0</v>
      </c>
      <c r="M92" s="21">
        <f>IF(Notes!$B$2="June",'Payment Total'!$F92,0)</f>
        <v>0</v>
      </c>
      <c r="N92" s="21">
        <f t="shared" si="4"/>
        <v>0</v>
      </c>
      <c r="P92" s="25" t="s">
        <v>915</v>
      </c>
      <c r="Q92" s="25">
        <v>690956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27212732</v>
      </c>
      <c r="E93" s="21">
        <f>INDEX(Data[],MATCH($A93,Data[Dist],0),MATCH(E$6,Data[#Headers],0))</f>
        <v>27212733</v>
      </c>
      <c r="F93" s="21">
        <f>INDEX(Data[],MATCH($A93,Data[Dist],0),MATCH(F$6,Data[#Headers],0))</f>
        <v>27212731</v>
      </c>
      <c r="G93" s="21">
        <f>INDEX(Data[],MATCH($A93,Data[Dist],0),MATCH(G$6,Data[#Headers],0))</f>
        <v>109313328</v>
      </c>
      <c r="H93" s="21">
        <f>INDEX(Data[],MATCH($A93,Data[Dist],0),MATCH(H$6,Data[#Headers],0))-G93</f>
        <v>163969995</v>
      </c>
      <c r="I93" s="24"/>
      <c r="J93" s="21">
        <f>INDEX(Notes!$I$2:$N$11,MATCH(Notes!$B$2,Notes!$I$2:$I$11,0),4)*$C93</f>
        <v>109313328</v>
      </c>
      <c r="K93" s="21">
        <f>INDEX(Notes!$I$2:$N$11,MATCH(Notes!$B$2,Notes!$I$2:$I$11,0),5)*$D93</f>
        <v>0</v>
      </c>
      <c r="L93" s="21">
        <f>INDEX(Notes!$I$2:$N$11,MATCH(Notes!$B$2,Notes!$I$2:$I$11,0),6)*$E93</f>
        <v>0</v>
      </c>
      <c r="M93" s="21">
        <f>IF(Notes!$B$2="June",'Payment Total'!$F93,0)</f>
        <v>0</v>
      </c>
      <c r="N93" s="21">
        <f t="shared" si="4"/>
        <v>0</v>
      </c>
      <c r="P93" s="25" t="s">
        <v>916</v>
      </c>
      <c r="Q93" s="25">
        <v>27328332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85785</v>
      </c>
      <c r="E94" s="21">
        <f>INDEX(Data[],MATCH($A94,Data[Dist],0),MATCH(E$6,Data[#Headers],0))</f>
        <v>85784</v>
      </c>
      <c r="F94" s="21">
        <f>INDEX(Data[],MATCH($A94,Data[Dist],0),MATCH(F$6,Data[#Headers],0))</f>
        <v>85785</v>
      </c>
      <c r="G94" s="21">
        <f>INDEX(Data[],MATCH($A94,Data[Dist],0),MATCH(G$6,Data[#Headers],0))</f>
        <v>344444</v>
      </c>
      <c r="H94" s="21">
        <f>INDEX(Data[],MATCH($A94,Data[Dist],0),MATCH(H$6,Data[#Headers],0))-G94</f>
        <v>516666</v>
      </c>
      <c r="I94" s="24"/>
      <c r="J94" s="21">
        <f>INDEX(Notes!$I$2:$N$11,MATCH(Notes!$B$2,Notes!$I$2:$I$11,0),4)*$C94</f>
        <v>344444</v>
      </c>
      <c r="K94" s="21">
        <f>INDEX(Notes!$I$2:$N$11,MATCH(Notes!$B$2,Notes!$I$2:$I$11,0),5)*$D94</f>
        <v>0</v>
      </c>
      <c r="L94" s="21">
        <f>INDEX(Notes!$I$2:$N$11,MATCH(Notes!$B$2,Notes!$I$2:$I$11,0),6)*$E94</f>
        <v>0</v>
      </c>
      <c r="M94" s="21">
        <f>IF(Notes!$B$2="June",'Payment Total'!$F94,0)</f>
        <v>0</v>
      </c>
      <c r="N94" s="21">
        <f t="shared" si="4"/>
        <v>0</v>
      </c>
      <c r="P94" s="25" t="s">
        <v>917</v>
      </c>
      <c r="Q94" s="25">
        <v>86111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672242</v>
      </c>
      <c r="E95" s="21">
        <f>INDEX(Data[],MATCH($A95,Data[Dist],0),MATCH(E$6,Data[#Headers],0))</f>
        <v>672242</v>
      </c>
      <c r="F95" s="21">
        <f>INDEX(Data[],MATCH($A95,Data[Dist],0),MATCH(F$6,Data[#Headers],0))</f>
        <v>672243</v>
      </c>
      <c r="G95" s="21">
        <f>INDEX(Data[],MATCH($A95,Data[Dist],0),MATCH(G$6,Data[#Headers],0))</f>
        <v>2702068</v>
      </c>
      <c r="H95" s="21">
        <f>INDEX(Data[],MATCH($A95,Data[Dist],0),MATCH(H$6,Data[#Headers],0))-G95</f>
        <v>4053100</v>
      </c>
      <c r="I95" s="24"/>
      <c r="J95" s="21">
        <f>INDEX(Notes!$I$2:$N$11,MATCH(Notes!$B$2,Notes!$I$2:$I$11,0),4)*$C95</f>
        <v>2702068</v>
      </c>
      <c r="K95" s="21">
        <f>INDEX(Notes!$I$2:$N$11,MATCH(Notes!$B$2,Notes!$I$2:$I$11,0),5)*$D95</f>
        <v>0</v>
      </c>
      <c r="L95" s="21">
        <f>INDEX(Notes!$I$2:$N$11,MATCH(Notes!$B$2,Notes!$I$2:$I$11,0),6)*$E95</f>
        <v>0</v>
      </c>
      <c r="M95" s="21">
        <f>IF(Notes!$B$2="June",'Payment Total'!$F95,0)</f>
        <v>0</v>
      </c>
      <c r="N95" s="21">
        <f t="shared" si="4"/>
        <v>0</v>
      </c>
      <c r="P95" s="25" t="s">
        <v>918</v>
      </c>
      <c r="Q95" s="25">
        <v>675517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7898015</v>
      </c>
      <c r="E96" s="21">
        <f>INDEX(Data[],MATCH($A96,Data[Dist],0),MATCH(E$6,Data[#Headers],0))</f>
        <v>7898015</v>
      </c>
      <c r="F96" s="21">
        <f>INDEX(Data[],MATCH($A96,Data[Dist],0),MATCH(F$6,Data[#Headers],0))</f>
        <v>7898015</v>
      </c>
      <c r="G96" s="21">
        <f>INDEX(Data[],MATCH($A96,Data[Dist],0),MATCH(G$6,Data[#Headers],0))</f>
        <v>31742124</v>
      </c>
      <c r="H96" s="21">
        <f>INDEX(Data[],MATCH($A96,Data[Dist],0),MATCH(H$6,Data[#Headers],0))-G96</f>
        <v>47613183</v>
      </c>
      <c r="I96" s="24"/>
      <c r="J96" s="21">
        <f>INDEX(Notes!$I$2:$N$11,MATCH(Notes!$B$2,Notes!$I$2:$I$11,0),4)*$C96</f>
        <v>31742124</v>
      </c>
      <c r="K96" s="21">
        <f>INDEX(Notes!$I$2:$N$11,MATCH(Notes!$B$2,Notes!$I$2:$I$11,0),5)*$D96</f>
        <v>0</v>
      </c>
      <c r="L96" s="21">
        <f>INDEX(Notes!$I$2:$N$11,MATCH(Notes!$B$2,Notes!$I$2:$I$11,0),6)*$E96</f>
        <v>0</v>
      </c>
      <c r="M96" s="21">
        <f>IF(Notes!$B$2="June",'Payment Total'!$F96,0)</f>
        <v>0</v>
      </c>
      <c r="N96" s="21">
        <f t="shared" si="4"/>
        <v>0</v>
      </c>
      <c r="P96" s="25" t="s">
        <v>919</v>
      </c>
      <c r="Q96" s="25">
        <v>7935531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272964</v>
      </c>
      <c r="E97" s="21">
        <f>INDEX(Data[],MATCH($A97,Data[Dist],0),MATCH(E$6,Data[#Headers],0))</f>
        <v>272964</v>
      </c>
      <c r="F97" s="21">
        <f>INDEX(Data[],MATCH($A97,Data[Dist],0),MATCH(F$6,Data[#Headers],0))</f>
        <v>272963</v>
      </c>
      <c r="G97" s="21">
        <f>INDEX(Data[],MATCH($A97,Data[Dist],0),MATCH(G$6,Data[#Headers],0))</f>
        <v>1097248</v>
      </c>
      <c r="H97" s="21">
        <f>INDEX(Data[],MATCH($A97,Data[Dist],0),MATCH(H$6,Data[#Headers],0))-G97</f>
        <v>1645876</v>
      </c>
      <c r="I97" s="24"/>
      <c r="J97" s="21">
        <f>INDEX(Notes!$I$2:$N$11,MATCH(Notes!$B$2,Notes!$I$2:$I$11,0),4)*$C97</f>
        <v>1097248</v>
      </c>
      <c r="K97" s="21">
        <f>INDEX(Notes!$I$2:$N$11,MATCH(Notes!$B$2,Notes!$I$2:$I$11,0),5)*$D97</f>
        <v>0</v>
      </c>
      <c r="L97" s="21">
        <f>INDEX(Notes!$I$2:$N$11,MATCH(Notes!$B$2,Notes!$I$2:$I$11,0),6)*$E97</f>
        <v>0</v>
      </c>
      <c r="M97" s="21">
        <f>IF(Notes!$B$2="June",'Payment Total'!$F97,0)</f>
        <v>0</v>
      </c>
      <c r="N97" s="21">
        <f t="shared" si="4"/>
        <v>0</v>
      </c>
      <c r="P97" s="25" t="s">
        <v>920</v>
      </c>
      <c r="Q97" s="25">
        <v>274312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227807</v>
      </c>
      <c r="F98" s="21">
        <f>INDEX(Data[],MATCH($A98,Data[Dist],0),MATCH(F$6,Data[#Headers],0))</f>
        <v>227807</v>
      </c>
      <c r="G98" s="21">
        <f>INDEX(Data[],MATCH($A98,Data[Dist],0),MATCH(G$6,Data[#Headers],0))</f>
        <v>917016</v>
      </c>
      <c r="H98" s="21">
        <f>INDEX(Data[],MATCH($A98,Data[Dist],0),MATCH(H$6,Data[#Headers],0))-G98</f>
        <v>1375525</v>
      </c>
      <c r="I98" s="24"/>
      <c r="J98" s="21">
        <f>INDEX(Notes!$I$2:$N$11,MATCH(Notes!$B$2,Notes!$I$2:$I$11,0),4)*$C98</f>
        <v>917016</v>
      </c>
      <c r="K98" s="21">
        <f>INDEX(Notes!$I$2:$N$11,MATCH(Notes!$B$2,Notes!$I$2:$I$11,0),5)*$D98</f>
        <v>0</v>
      </c>
      <c r="L98" s="21">
        <f>INDEX(Notes!$I$2:$N$11,MATCH(Notes!$B$2,Notes!$I$2:$I$11,0),6)*$E98</f>
        <v>0</v>
      </c>
      <c r="M98" s="21">
        <f>IF(Notes!$B$2="June",'Payment Total'!$F98,0)</f>
        <v>0</v>
      </c>
      <c r="N98" s="21">
        <f t="shared" si="4"/>
        <v>0</v>
      </c>
      <c r="P98" s="25" t="s">
        <v>921</v>
      </c>
      <c r="Q98" s="25">
        <v>229254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328059</v>
      </c>
      <c r="E99" s="21">
        <f>INDEX(Data[],MATCH($A99,Data[Dist],0),MATCH(E$6,Data[#Headers],0))</f>
        <v>328058</v>
      </c>
      <c r="F99" s="21">
        <f>INDEX(Data[],MATCH($A99,Data[Dist],0),MATCH(F$6,Data[#Headers],0))</f>
        <v>328059</v>
      </c>
      <c r="G99" s="21">
        <f>INDEX(Data[],MATCH($A99,Data[Dist],0),MATCH(G$6,Data[#Headers],0))</f>
        <v>1319592</v>
      </c>
      <c r="H99" s="21">
        <f>INDEX(Data[],MATCH($A99,Data[Dist],0),MATCH(H$6,Data[#Headers],0))-G99</f>
        <v>1979392</v>
      </c>
      <c r="I99" s="24"/>
      <c r="J99" s="21">
        <f>INDEX(Notes!$I$2:$N$11,MATCH(Notes!$B$2,Notes!$I$2:$I$11,0),4)*$C99</f>
        <v>1319592</v>
      </c>
      <c r="K99" s="21">
        <f>INDEX(Notes!$I$2:$N$11,MATCH(Notes!$B$2,Notes!$I$2:$I$11,0),5)*$D99</f>
        <v>0</v>
      </c>
      <c r="L99" s="21">
        <f>INDEX(Notes!$I$2:$N$11,MATCH(Notes!$B$2,Notes!$I$2:$I$11,0),6)*$E99</f>
        <v>0</v>
      </c>
      <c r="M99" s="21">
        <f>IF(Notes!$B$2="June",'Payment Total'!$F99,0)</f>
        <v>0</v>
      </c>
      <c r="N99" s="21">
        <f t="shared" si="4"/>
        <v>0</v>
      </c>
      <c r="P99" s="25" t="s">
        <v>922</v>
      </c>
      <c r="Q99" s="25">
        <v>329898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668117</v>
      </c>
      <c r="E100" s="21">
        <f>INDEX(Data[],MATCH($A100,Data[Dist],0),MATCH(E$6,Data[#Headers],0))</f>
        <v>668117</v>
      </c>
      <c r="F100" s="21">
        <f>INDEX(Data[],MATCH($A100,Data[Dist],0),MATCH(F$6,Data[#Headers],0))</f>
        <v>668115</v>
      </c>
      <c r="G100" s="21">
        <f>INDEX(Data[],MATCH($A100,Data[Dist],0),MATCH(G$6,Data[#Headers],0))</f>
        <v>2686652</v>
      </c>
      <c r="H100" s="21">
        <f>INDEX(Data[],MATCH($A100,Data[Dist],0),MATCH(H$6,Data[#Headers],0))-G100</f>
        <v>4029975</v>
      </c>
      <c r="I100" s="24"/>
      <c r="J100" s="21">
        <f>INDEX(Notes!$I$2:$N$11,MATCH(Notes!$B$2,Notes!$I$2:$I$11,0),4)*$C100</f>
        <v>2686652</v>
      </c>
      <c r="K100" s="21">
        <f>INDEX(Notes!$I$2:$N$11,MATCH(Notes!$B$2,Notes!$I$2:$I$11,0),5)*$D100</f>
        <v>0</v>
      </c>
      <c r="L100" s="21">
        <f>INDEX(Notes!$I$2:$N$11,MATCH(Notes!$B$2,Notes!$I$2:$I$11,0),6)*$E100</f>
        <v>0</v>
      </c>
      <c r="M100" s="21">
        <f>IF(Notes!$B$2="June",'Payment Total'!$F100,0)</f>
        <v>0</v>
      </c>
      <c r="N100" s="21">
        <f t="shared" si="4"/>
        <v>0</v>
      </c>
      <c r="P100" s="25" t="s">
        <v>923</v>
      </c>
      <c r="Q100" s="25">
        <v>671663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798119</v>
      </c>
      <c r="E101" s="21">
        <f>INDEX(Data[],MATCH($A101,Data[Dist],0),MATCH(E$6,Data[#Headers],0))</f>
        <v>798120</v>
      </c>
      <c r="F101" s="21">
        <f>INDEX(Data[],MATCH($A101,Data[Dist],0),MATCH(F$6,Data[#Headers],0))</f>
        <v>798118</v>
      </c>
      <c r="G101" s="21">
        <f>INDEX(Data[],MATCH($A101,Data[Dist],0),MATCH(G$6,Data[#Headers],0))</f>
        <v>3207184</v>
      </c>
      <c r="H101" s="21">
        <f>INDEX(Data[],MATCH($A101,Data[Dist],0),MATCH(H$6,Data[#Headers],0))-G101</f>
        <v>4810779</v>
      </c>
      <c r="I101" s="24"/>
      <c r="J101" s="21">
        <f>INDEX(Notes!$I$2:$N$11,MATCH(Notes!$B$2,Notes!$I$2:$I$11,0),4)*$C101</f>
        <v>3207184</v>
      </c>
      <c r="K101" s="21">
        <f>INDEX(Notes!$I$2:$N$11,MATCH(Notes!$B$2,Notes!$I$2:$I$11,0),5)*$D101</f>
        <v>0</v>
      </c>
      <c r="L101" s="21">
        <f>INDEX(Notes!$I$2:$N$11,MATCH(Notes!$B$2,Notes!$I$2:$I$11,0),6)*$E101</f>
        <v>0</v>
      </c>
      <c r="M101" s="21">
        <f>IF(Notes!$B$2="June",'Payment Total'!$F101,0)</f>
        <v>0</v>
      </c>
      <c r="N101" s="21">
        <f t="shared" si="4"/>
        <v>0</v>
      </c>
      <c r="P101" s="25" t="s">
        <v>924</v>
      </c>
      <c r="Q101" s="25">
        <v>801796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440608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440608</v>
      </c>
      <c r="G102" s="21">
        <f>INDEX(Data[],MATCH($A102,Data[Dist],0),MATCH(G$6,Data[#Headers],0))</f>
        <v>1771084</v>
      </c>
      <c r="H102" s="21">
        <f>INDEX(Data[],MATCH($A102,Data[Dist],0),MATCH(H$6,Data[#Headers],0))-G102</f>
        <v>2656629</v>
      </c>
      <c r="I102" s="24"/>
      <c r="J102" s="21">
        <f>INDEX(Notes!$I$2:$N$11,MATCH(Notes!$B$2,Notes!$I$2:$I$11,0),4)*$C102</f>
        <v>1771084</v>
      </c>
      <c r="K102" s="21">
        <f>INDEX(Notes!$I$2:$N$11,MATCH(Notes!$B$2,Notes!$I$2:$I$11,0),5)*$D102</f>
        <v>0</v>
      </c>
      <c r="L102" s="21">
        <f>INDEX(Notes!$I$2:$N$11,MATCH(Notes!$B$2,Notes!$I$2:$I$11,0),6)*$E102</f>
        <v>0</v>
      </c>
      <c r="M102" s="21">
        <f>IF(Notes!$B$2="June",'Payment Total'!$F102,0)</f>
        <v>0</v>
      </c>
      <c r="N102" s="21">
        <f t="shared" si="4"/>
        <v>0</v>
      </c>
      <c r="P102" s="25" t="s">
        <v>925</v>
      </c>
      <c r="Q102" s="25">
        <v>442771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405557</v>
      </c>
      <c r="F103" s="21">
        <f>INDEX(Data[],MATCH($A103,Data[Dist],0),MATCH(F$6,Data[#Headers],0))</f>
        <v>405555</v>
      </c>
      <c r="G103" s="21">
        <f>INDEX(Data[],MATCH($A103,Data[Dist],0),MATCH(G$6,Data[#Headers],0))</f>
        <v>1630252</v>
      </c>
      <c r="H103" s="21">
        <f>INDEX(Data[],MATCH($A103,Data[Dist],0),MATCH(H$6,Data[#Headers],0))-G103</f>
        <v>2445374</v>
      </c>
      <c r="I103" s="24"/>
      <c r="J103" s="21">
        <f>INDEX(Notes!$I$2:$N$11,MATCH(Notes!$B$2,Notes!$I$2:$I$11,0),4)*$C103</f>
        <v>1630252</v>
      </c>
      <c r="K103" s="21">
        <f>INDEX(Notes!$I$2:$N$11,MATCH(Notes!$B$2,Notes!$I$2:$I$11,0),5)*$D103</f>
        <v>0</v>
      </c>
      <c r="L103" s="21">
        <f>INDEX(Notes!$I$2:$N$11,MATCH(Notes!$B$2,Notes!$I$2:$I$11,0),6)*$E103</f>
        <v>0</v>
      </c>
      <c r="M103" s="21">
        <f>IF(Notes!$B$2="June",'Payment Total'!$F103,0)</f>
        <v>0</v>
      </c>
      <c r="N103" s="21">
        <f t="shared" si="4"/>
        <v>0</v>
      </c>
      <c r="P103" s="25" t="s">
        <v>926</v>
      </c>
      <c r="Q103" s="25">
        <v>407563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420652</v>
      </c>
      <c r="E104" s="21">
        <f>INDEX(Data[],MATCH($A104,Data[Dist],0),MATCH(E$6,Data[#Headers],0))</f>
        <v>420652</v>
      </c>
      <c r="F104" s="21">
        <f>INDEX(Data[],MATCH($A104,Data[Dist],0),MATCH(F$6,Data[#Headers],0))</f>
        <v>420652</v>
      </c>
      <c r="G104" s="21">
        <f>INDEX(Data[],MATCH($A104,Data[Dist],0),MATCH(G$6,Data[#Headers],0))</f>
        <v>1690932</v>
      </c>
      <c r="H104" s="21">
        <f>INDEX(Data[],MATCH($A104,Data[Dist],0),MATCH(H$6,Data[#Headers],0))-G104</f>
        <v>2536394</v>
      </c>
      <c r="I104" s="24"/>
      <c r="J104" s="21">
        <f>INDEX(Notes!$I$2:$N$11,MATCH(Notes!$B$2,Notes!$I$2:$I$11,0),4)*$C104</f>
        <v>1690932</v>
      </c>
      <c r="K104" s="21">
        <f>INDEX(Notes!$I$2:$N$11,MATCH(Notes!$B$2,Notes!$I$2:$I$11,0),5)*$D104</f>
        <v>0</v>
      </c>
      <c r="L104" s="21">
        <f>INDEX(Notes!$I$2:$N$11,MATCH(Notes!$B$2,Notes!$I$2:$I$11,0),6)*$E104</f>
        <v>0</v>
      </c>
      <c r="M104" s="21">
        <f>IF(Notes!$B$2="June",'Payment Total'!$F104,0)</f>
        <v>0</v>
      </c>
      <c r="N104" s="21">
        <f t="shared" si="4"/>
        <v>0</v>
      </c>
      <c r="P104" s="25" t="s">
        <v>927</v>
      </c>
      <c r="Q104" s="25">
        <v>422733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350300</v>
      </c>
      <c r="E105" s="21">
        <f>INDEX(Data[],MATCH($A105,Data[Dist],0),MATCH(E$6,Data[#Headers],0))</f>
        <v>350300</v>
      </c>
      <c r="F105" s="21">
        <f>INDEX(Data[],MATCH($A105,Data[Dist],0),MATCH(F$6,Data[#Headers],0))</f>
        <v>350298</v>
      </c>
      <c r="G105" s="21">
        <f>INDEX(Data[],MATCH($A105,Data[Dist],0),MATCH(G$6,Data[#Headers],0))</f>
        <v>1407736</v>
      </c>
      <c r="H105" s="21">
        <f>INDEX(Data[],MATCH($A105,Data[Dist],0),MATCH(H$6,Data[#Headers],0))-G105</f>
        <v>2111605</v>
      </c>
      <c r="I105" s="24"/>
      <c r="J105" s="21">
        <f>INDEX(Notes!$I$2:$N$11,MATCH(Notes!$B$2,Notes!$I$2:$I$11,0),4)*$C105</f>
        <v>1407736</v>
      </c>
      <c r="K105" s="21">
        <f>INDEX(Notes!$I$2:$N$11,MATCH(Notes!$B$2,Notes!$I$2:$I$11,0),5)*$D105</f>
        <v>0</v>
      </c>
      <c r="L105" s="21">
        <f>INDEX(Notes!$I$2:$N$11,MATCH(Notes!$B$2,Notes!$I$2:$I$11,0),6)*$E105</f>
        <v>0</v>
      </c>
      <c r="M105" s="21">
        <f>IF(Notes!$B$2="June",'Payment Total'!$F105,0)</f>
        <v>0</v>
      </c>
      <c r="N105" s="21">
        <f t="shared" si="4"/>
        <v>0</v>
      </c>
      <c r="P105" s="25" t="s">
        <v>928</v>
      </c>
      <c r="Q105" s="25">
        <v>351934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186007</v>
      </c>
      <c r="F106" s="21">
        <f>INDEX(Data[],MATCH($A106,Data[Dist],0),MATCH(F$6,Data[#Headers],0))</f>
        <v>186006</v>
      </c>
      <c r="G106" s="21">
        <f>INDEX(Data[],MATCH($A106,Data[Dist],0),MATCH(G$6,Data[#Headers],0))</f>
        <v>748552</v>
      </c>
      <c r="H106" s="21">
        <f>INDEX(Data[],MATCH($A106,Data[Dist],0),MATCH(H$6,Data[#Headers],0))-G106</f>
        <v>1122826</v>
      </c>
      <c r="I106" s="24"/>
      <c r="J106" s="21">
        <f>INDEX(Notes!$I$2:$N$11,MATCH(Notes!$B$2,Notes!$I$2:$I$11,0),4)*$C106</f>
        <v>748552</v>
      </c>
      <c r="K106" s="21">
        <f>INDEX(Notes!$I$2:$N$11,MATCH(Notes!$B$2,Notes!$I$2:$I$11,0),5)*$D106</f>
        <v>0</v>
      </c>
      <c r="L106" s="21">
        <f>INDEX(Notes!$I$2:$N$11,MATCH(Notes!$B$2,Notes!$I$2:$I$11,0),6)*$E106</f>
        <v>0</v>
      </c>
      <c r="M106" s="21">
        <f>IF(Notes!$B$2="June",'Payment Total'!$F106,0)</f>
        <v>0</v>
      </c>
      <c r="N106" s="21">
        <f t="shared" si="4"/>
        <v>0</v>
      </c>
      <c r="P106" s="25" t="s">
        <v>929</v>
      </c>
      <c r="Q106" s="25">
        <v>187138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248505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999592</v>
      </c>
      <c r="H107" s="21">
        <f>INDEX(Data[],MATCH($A107,Data[Dist],0),MATCH(H$6,Data[#Headers],0))-G107</f>
        <v>1499385</v>
      </c>
      <c r="I107" s="24"/>
      <c r="J107" s="21">
        <f>INDEX(Notes!$I$2:$N$11,MATCH(Notes!$B$2,Notes!$I$2:$I$11,0),4)*$C107</f>
        <v>999592</v>
      </c>
      <c r="K107" s="21">
        <f>INDEX(Notes!$I$2:$N$11,MATCH(Notes!$B$2,Notes!$I$2:$I$11,0),5)*$D107</f>
        <v>0</v>
      </c>
      <c r="L107" s="21">
        <f>INDEX(Notes!$I$2:$N$11,MATCH(Notes!$B$2,Notes!$I$2:$I$11,0),6)*$E107</f>
        <v>0</v>
      </c>
      <c r="M107" s="21">
        <f>IF(Notes!$B$2="June",'Payment Total'!$F107,0)</f>
        <v>0</v>
      </c>
      <c r="N107" s="21">
        <f t="shared" si="4"/>
        <v>0</v>
      </c>
      <c r="P107" s="25" t="s">
        <v>930</v>
      </c>
      <c r="Q107" s="25">
        <v>249898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290478</v>
      </c>
      <c r="G108" s="21">
        <f>INDEX(Data[],MATCH($A108,Data[Dist],0),MATCH(G$6,Data[#Headers],0))</f>
        <v>1167796</v>
      </c>
      <c r="H108" s="21">
        <f>INDEX(Data[],MATCH($A108,Data[Dist],0),MATCH(H$6,Data[#Headers],0))-G108</f>
        <v>1751690</v>
      </c>
      <c r="I108" s="24"/>
      <c r="J108" s="21">
        <f>INDEX(Notes!$I$2:$N$11,MATCH(Notes!$B$2,Notes!$I$2:$I$11,0),4)*$C108</f>
        <v>1167796</v>
      </c>
      <c r="K108" s="21">
        <f>INDEX(Notes!$I$2:$N$11,MATCH(Notes!$B$2,Notes!$I$2:$I$11,0),5)*$D108</f>
        <v>0</v>
      </c>
      <c r="L108" s="21">
        <f>INDEX(Notes!$I$2:$N$11,MATCH(Notes!$B$2,Notes!$I$2:$I$11,0),6)*$E108</f>
        <v>0</v>
      </c>
      <c r="M108" s="21">
        <f>IF(Notes!$B$2="June",'Payment Total'!$F108,0)</f>
        <v>0</v>
      </c>
      <c r="N108" s="21">
        <f t="shared" si="4"/>
        <v>0</v>
      </c>
      <c r="P108" s="25" t="s">
        <v>931</v>
      </c>
      <c r="Q108" s="25">
        <v>291949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424217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424217</v>
      </c>
      <c r="G109" s="21">
        <f>INDEX(Data[],MATCH($A109,Data[Dist],0),MATCH(G$6,Data[#Headers],0))</f>
        <v>1704984</v>
      </c>
      <c r="H109" s="21">
        <f>INDEX(Data[],MATCH($A109,Data[Dist],0),MATCH(H$6,Data[#Headers],0))-G109</f>
        <v>2557477</v>
      </c>
      <c r="I109" s="24"/>
      <c r="J109" s="21">
        <f>INDEX(Notes!$I$2:$N$11,MATCH(Notes!$B$2,Notes!$I$2:$I$11,0),4)*$C109</f>
        <v>1704984</v>
      </c>
      <c r="K109" s="21">
        <f>INDEX(Notes!$I$2:$N$11,MATCH(Notes!$B$2,Notes!$I$2:$I$11,0),5)*$D109</f>
        <v>0</v>
      </c>
      <c r="L109" s="21">
        <f>INDEX(Notes!$I$2:$N$11,MATCH(Notes!$B$2,Notes!$I$2:$I$11,0),6)*$E109</f>
        <v>0</v>
      </c>
      <c r="M109" s="21">
        <f>IF(Notes!$B$2="June",'Payment Total'!$F109,0)</f>
        <v>0</v>
      </c>
      <c r="N109" s="21">
        <f t="shared" si="4"/>
        <v>0</v>
      </c>
      <c r="P109" s="25" t="s">
        <v>932</v>
      </c>
      <c r="Q109" s="25">
        <v>426246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404984</v>
      </c>
      <c r="E110" s="21">
        <f>INDEX(Data[],MATCH($A110,Data[Dist],0),MATCH(E$6,Data[#Headers],0))</f>
        <v>404984</v>
      </c>
      <c r="F110" s="21">
        <f>INDEX(Data[],MATCH($A110,Data[Dist],0),MATCH(F$6,Data[#Headers],0))</f>
        <v>404982</v>
      </c>
      <c r="G110" s="21">
        <f>INDEX(Data[],MATCH($A110,Data[Dist],0),MATCH(G$6,Data[#Headers],0))</f>
        <v>1629580</v>
      </c>
      <c r="H110" s="21">
        <f>INDEX(Data[],MATCH($A110,Data[Dist],0),MATCH(H$6,Data[#Headers],0))-G110</f>
        <v>2444365</v>
      </c>
      <c r="I110" s="24"/>
      <c r="J110" s="21">
        <f>INDEX(Notes!$I$2:$N$11,MATCH(Notes!$B$2,Notes!$I$2:$I$11,0),4)*$C110</f>
        <v>1629580</v>
      </c>
      <c r="K110" s="21">
        <f>INDEX(Notes!$I$2:$N$11,MATCH(Notes!$B$2,Notes!$I$2:$I$11,0),5)*$D110</f>
        <v>0</v>
      </c>
      <c r="L110" s="21">
        <f>INDEX(Notes!$I$2:$N$11,MATCH(Notes!$B$2,Notes!$I$2:$I$11,0),6)*$E110</f>
        <v>0</v>
      </c>
      <c r="M110" s="21">
        <f>IF(Notes!$B$2="June",'Payment Total'!$F110,0)</f>
        <v>0</v>
      </c>
      <c r="N110" s="21">
        <f t="shared" si="4"/>
        <v>0</v>
      </c>
      <c r="P110" s="25" t="s">
        <v>933</v>
      </c>
      <c r="Q110" s="25">
        <v>407395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312169</v>
      </c>
      <c r="E111" s="21">
        <f>INDEX(Data[],MATCH($A111,Data[Dist],0),MATCH(E$6,Data[#Headers],0))</f>
        <v>312169</v>
      </c>
      <c r="F111" s="21">
        <f>INDEX(Data[],MATCH($A111,Data[Dist],0),MATCH(F$6,Data[#Headers],0))</f>
        <v>312167</v>
      </c>
      <c r="G111" s="21">
        <f>INDEX(Data[],MATCH($A111,Data[Dist],0),MATCH(G$6,Data[#Headers],0))</f>
        <v>1255424</v>
      </c>
      <c r="H111" s="21">
        <f>INDEX(Data[],MATCH($A111,Data[Dist],0),MATCH(H$6,Data[#Headers],0))-G111</f>
        <v>1883132</v>
      </c>
      <c r="I111" s="24"/>
      <c r="J111" s="21">
        <f>INDEX(Notes!$I$2:$N$11,MATCH(Notes!$B$2,Notes!$I$2:$I$11,0),4)*$C111</f>
        <v>1255424</v>
      </c>
      <c r="K111" s="21">
        <f>INDEX(Notes!$I$2:$N$11,MATCH(Notes!$B$2,Notes!$I$2:$I$11,0),5)*$D111</f>
        <v>0</v>
      </c>
      <c r="L111" s="21">
        <f>INDEX(Notes!$I$2:$N$11,MATCH(Notes!$B$2,Notes!$I$2:$I$11,0),6)*$E111</f>
        <v>0</v>
      </c>
      <c r="M111" s="21">
        <f>IF(Notes!$B$2="June",'Payment Total'!$F111,0)</f>
        <v>0</v>
      </c>
      <c r="N111" s="21">
        <f t="shared" si="4"/>
        <v>0</v>
      </c>
      <c r="P111" s="25" t="s">
        <v>934</v>
      </c>
      <c r="Q111" s="25">
        <v>313856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135797</v>
      </c>
      <c r="G112" s="21">
        <f>INDEX(Data[],MATCH($A112,Data[Dist],0),MATCH(G$6,Data[#Headers],0))</f>
        <v>545836</v>
      </c>
      <c r="H112" s="21">
        <f>INDEX(Data[],MATCH($A112,Data[Dist],0),MATCH(H$6,Data[#Headers],0))-G112</f>
        <v>818755</v>
      </c>
      <c r="I112" s="24"/>
      <c r="J112" s="21">
        <f>INDEX(Notes!$I$2:$N$11,MATCH(Notes!$B$2,Notes!$I$2:$I$11,0),4)*$C112</f>
        <v>545836</v>
      </c>
      <c r="K112" s="21">
        <f>INDEX(Notes!$I$2:$N$11,MATCH(Notes!$B$2,Notes!$I$2:$I$11,0),5)*$D112</f>
        <v>0</v>
      </c>
      <c r="L112" s="21">
        <f>INDEX(Notes!$I$2:$N$11,MATCH(Notes!$B$2,Notes!$I$2:$I$11,0),6)*$E112</f>
        <v>0</v>
      </c>
      <c r="M112" s="21">
        <f>IF(Notes!$B$2="June",'Payment Total'!$F112,0)</f>
        <v>0</v>
      </c>
      <c r="N112" s="21">
        <f t="shared" si="4"/>
        <v>0</v>
      </c>
      <c r="P112" s="25" t="s">
        <v>935</v>
      </c>
      <c r="Q112" s="25">
        <v>136459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921433</v>
      </c>
      <c r="E113" s="21">
        <f>INDEX(Data[],MATCH($A113,Data[Dist],0),MATCH(E$6,Data[#Headers],0))</f>
        <v>921433</v>
      </c>
      <c r="F113" s="21">
        <f>INDEX(Data[],MATCH($A113,Data[Dist],0),MATCH(F$6,Data[#Headers],0))</f>
        <v>921432</v>
      </c>
      <c r="G113" s="21">
        <f>INDEX(Data[],MATCH($A113,Data[Dist],0),MATCH(G$6,Data[#Headers],0))</f>
        <v>3703268</v>
      </c>
      <c r="H113" s="21">
        <f>INDEX(Data[],MATCH($A113,Data[Dist],0),MATCH(H$6,Data[#Headers],0))-G113</f>
        <v>5554901</v>
      </c>
      <c r="I113" s="24"/>
      <c r="J113" s="21">
        <f>INDEX(Notes!$I$2:$N$11,MATCH(Notes!$B$2,Notes!$I$2:$I$11,0),4)*$C113</f>
        <v>3703268</v>
      </c>
      <c r="K113" s="21">
        <f>INDEX(Notes!$I$2:$N$11,MATCH(Notes!$B$2,Notes!$I$2:$I$11,0),5)*$D113</f>
        <v>0</v>
      </c>
      <c r="L113" s="21">
        <f>INDEX(Notes!$I$2:$N$11,MATCH(Notes!$B$2,Notes!$I$2:$I$11,0),6)*$E113</f>
        <v>0</v>
      </c>
      <c r="M113" s="21">
        <f>IF(Notes!$B$2="June",'Payment Total'!$F113,0)</f>
        <v>0</v>
      </c>
      <c r="N113" s="21">
        <f t="shared" si="4"/>
        <v>0</v>
      </c>
      <c r="P113" s="25" t="s">
        <v>936</v>
      </c>
      <c r="Q113" s="25">
        <v>925817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278437</v>
      </c>
      <c r="G114" s="21">
        <f>INDEX(Data[],MATCH($A114,Data[Dist],0),MATCH(G$6,Data[#Headers],0))</f>
        <v>1120004</v>
      </c>
      <c r="H114" s="21">
        <f>INDEX(Data[],MATCH($A114,Data[Dist],0),MATCH(H$6,Data[#Headers],0))-G114</f>
        <v>1680007</v>
      </c>
      <c r="I114" s="24"/>
      <c r="J114" s="21">
        <f>INDEX(Notes!$I$2:$N$11,MATCH(Notes!$B$2,Notes!$I$2:$I$11,0),4)*$C114</f>
        <v>1120004</v>
      </c>
      <c r="K114" s="21">
        <f>INDEX(Notes!$I$2:$N$11,MATCH(Notes!$B$2,Notes!$I$2:$I$11,0),5)*$D114</f>
        <v>0</v>
      </c>
      <c r="L114" s="21">
        <f>INDEX(Notes!$I$2:$N$11,MATCH(Notes!$B$2,Notes!$I$2:$I$11,0),6)*$E114</f>
        <v>0</v>
      </c>
      <c r="M114" s="21">
        <f>IF(Notes!$B$2="June",'Payment Total'!$F114,0)</f>
        <v>0</v>
      </c>
      <c r="N114" s="21">
        <f t="shared" si="4"/>
        <v>0</v>
      </c>
      <c r="P114" s="25" t="s">
        <v>937</v>
      </c>
      <c r="Q114" s="25">
        <v>280001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1011982</v>
      </c>
      <c r="E115" s="21">
        <f>INDEX(Data[],MATCH($A115,Data[Dist],0),MATCH(E$6,Data[#Headers],0))</f>
        <v>1011982</v>
      </c>
      <c r="F115" s="21">
        <f>INDEX(Data[],MATCH($A115,Data[Dist],0),MATCH(F$6,Data[#Headers],0))</f>
        <v>1011983</v>
      </c>
      <c r="G115" s="21">
        <f>INDEX(Data[],MATCH($A115,Data[Dist],0),MATCH(G$6,Data[#Headers],0))</f>
        <v>4070832</v>
      </c>
      <c r="H115" s="21">
        <f>INDEX(Data[],MATCH($A115,Data[Dist],0),MATCH(H$6,Data[#Headers],0))-G115</f>
        <v>6106251</v>
      </c>
      <c r="I115" s="24"/>
      <c r="J115" s="21">
        <f>INDEX(Notes!$I$2:$N$11,MATCH(Notes!$B$2,Notes!$I$2:$I$11,0),4)*$C115</f>
        <v>4070832</v>
      </c>
      <c r="K115" s="21">
        <f>INDEX(Notes!$I$2:$N$11,MATCH(Notes!$B$2,Notes!$I$2:$I$11,0),5)*$D115</f>
        <v>0</v>
      </c>
      <c r="L115" s="21">
        <f>INDEX(Notes!$I$2:$N$11,MATCH(Notes!$B$2,Notes!$I$2:$I$11,0),6)*$E115</f>
        <v>0</v>
      </c>
      <c r="M115" s="21">
        <f>IF(Notes!$B$2="June",'Payment Total'!$F115,0)</f>
        <v>0</v>
      </c>
      <c r="N115" s="21">
        <f t="shared" si="4"/>
        <v>0</v>
      </c>
      <c r="P115" s="25" t="s">
        <v>938</v>
      </c>
      <c r="Q115" s="25">
        <v>1017708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780356</v>
      </c>
      <c r="E116" s="21">
        <f>INDEX(Data[],MATCH($A116,Data[Dist],0),MATCH(E$6,Data[#Headers],0))</f>
        <v>780355</v>
      </c>
      <c r="F116" s="21">
        <f>INDEX(Data[],MATCH($A116,Data[Dist],0),MATCH(F$6,Data[#Headers],0))</f>
        <v>780356</v>
      </c>
      <c r="G116" s="21">
        <f>INDEX(Data[],MATCH($A116,Data[Dist],0),MATCH(G$6,Data[#Headers],0))</f>
        <v>3137272</v>
      </c>
      <c r="H116" s="21">
        <f>INDEX(Data[],MATCH($A116,Data[Dist],0),MATCH(H$6,Data[#Headers],0))-G116</f>
        <v>4705906</v>
      </c>
      <c r="I116" s="24"/>
      <c r="J116" s="21">
        <f>INDEX(Notes!$I$2:$N$11,MATCH(Notes!$B$2,Notes!$I$2:$I$11,0),4)*$C116</f>
        <v>3137272</v>
      </c>
      <c r="K116" s="21">
        <f>INDEX(Notes!$I$2:$N$11,MATCH(Notes!$B$2,Notes!$I$2:$I$11,0),5)*$D116</f>
        <v>0</v>
      </c>
      <c r="L116" s="21">
        <f>INDEX(Notes!$I$2:$N$11,MATCH(Notes!$B$2,Notes!$I$2:$I$11,0),6)*$E116</f>
        <v>0</v>
      </c>
      <c r="M116" s="21">
        <f>IF(Notes!$B$2="June",'Payment Total'!$F116,0)</f>
        <v>0</v>
      </c>
      <c r="N116" s="21">
        <f t="shared" si="4"/>
        <v>0</v>
      </c>
      <c r="P116" s="25" t="s">
        <v>939</v>
      </c>
      <c r="Q116" s="25">
        <v>784318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2926642</v>
      </c>
      <c r="E117" s="21">
        <f>INDEX(Data[],MATCH($A117,Data[Dist],0),MATCH(E$6,Data[#Headers],0))</f>
        <v>2926642</v>
      </c>
      <c r="F117" s="21">
        <f>INDEX(Data[],MATCH($A117,Data[Dist],0),MATCH(F$6,Data[#Headers],0))</f>
        <v>2926643</v>
      </c>
      <c r="G117" s="21">
        <f>INDEX(Data[],MATCH($A117,Data[Dist],0),MATCH(G$6,Data[#Headers],0))</f>
        <v>11759440</v>
      </c>
      <c r="H117" s="21">
        <f>INDEX(Data[],MATCH($A117,Data[Dist],0),MATCH(H$6,Data[#Headers],0))-G117</f>
        <v>17639158</v>
      </c>
      <c r="I117" s="24"/>
      <c r="J117" s="21">
        <f>INDEX(Notes!$I$2:$N$11,MATCH(Notes!$B$2,Notes!$I$2:$I$11,0),4)*$C117</f>
        <v>11759440</v>
      </c>
      <c r="K117" s="21">
        <f>INDEX(Notes!$I$2:$N$11,MATCH(Notes!$B$2,Notes!$I$2:$I$11,0),5)*$D117</f>
        <v>0</v>
      </c>
      <c r="L117" s="21">
        <f>INDEX(Notes!$I$2:$N$11,MATCH(Notes!$B$2,Notes!$I$2:$I$11,0),6)*$E117</f>
        <v>0</v>
      </c>
      <c r="M117" s="21">
        <f>IF(Notes!$B$2="June",'Payment Total'!$F117,0)</f>
        <v>0</v>
      </c>
      <c r="N117" s="21">
        <f t="shared" si="4"/>
        <v>0</v>
      </c>
      <c r="P117" s="25" t="s">
        <v>940</v>
      </c>
      <c r="Q117" s="25">
        <v>2939860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1564221</v>
      </c>
      <c r="E118" s="21">
        <f>INDEX(Data[],MATCH($A118,Data[Dist],0),MATCH(E$6,Data[#Headers],0))</f>
        <v>1564221</v>
      </c>
      <c r="F118" s="21">
        <f>INDEX(Data[],MATCH($A118,Data[Dist],0),MATCH(F$6,Data[#Headers],0))</f>
        <v>1564221</v>
      </c>
      <c r="G118" s="21">
        <f>INDEX(Data[],MATCH($A118,Data[Dist],0),MATCH(G$6,Data[#Headers],0))</f>
        <v>6287880</v>
      </c>
      <c r="H118" s="21">
        <f>INDEX(Data[],MATCH($A118,Data[Dist],0),MATCH(H$6,Data[#Headers],0))-G118</f>
        <v>9431817</v>
      </c>
      <c r="I118" s="24"/>
      <c r="J118" s="21">
        <f>INDEX(Notes!$I$2:$N$11,MATCH(Notes!$B$2,Notes!$I$2:$I$11,0),4)*$C118</f>
        <v>6287880</v>
      </c>
      <c r="K118" s="21">
        <f>INDEX(Notes!$I$2:$N$11,MATCH(Notes!$B$2,Notes!$I$2:$I$11,0),5)*$D118</f>
        <v>0</v>
      </c>
      <c r="L118" s="21">
        <f>INDEX(Notes!$I$2:$N$11,MATCH(Notes!$B$2,Notes!$I$2:$I$11,0),6)*$E118</f>
        <v>0</v>
      </c>
      <c r="M118" s="21">
        <f>IF(Notes!$B$2="June",'Payment Total'!$F118,0)</f>
        <v>0</v>
      </c>
      <c r="N118" s="21">
        <f t="shared" si="4"/>
        <v>0</v>
      </c>
      <c r="P118" s="25" t="s">
        <v>941</v>
      </c>
      <c r="Q118" s="25">
        <v>1571970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330212</v>
      </c>
      <c r="E119" s="21">
        <f>INDEX(Data[],MATCH($A119,Data[Dist],0),MATCH(E$6,Data[#Headers],0))</f>
        <v>330212</v>
      </c>
      <c r="F119" s="21">
        <f>INDEX(Data[],MATCH($A119,Data[Dist],0),MATCH(F$6,Data[#Headers],0))</f>
        <v>330210</v>
      </c>
      <c r="G119" s="21">
        <f>INDEX(Data[],MATCH($A119,Data[Dist],0),MATCH(G$6,Data[#Headers],0))</f>
        <v>1327528</v>
      </c>
      <c r="H119" s="21">
        <f>INDEX(Data[],MATCH($A119,Data[Dist],0),MATCH(H$6,Data[#Headers],0))-G119</f>
        <v>1991293</v>
      </c>
      <c r="I119" s="24"/>
      <c r="J119" s="21">
        <f>INDEX(Notes!$I$2:$N$11,MATCH(Notes!$B$2,Notes!$I$2:$I$11,0),4)*$C119</f>
        <v>1327528</v>
      </c>
      <c r="K119" s="21">
        <f>INDEX(Notes!$I$2:$N$11,MATCH(Notes!$B$2,Notes!$I$2:$I$11,0),5)*$D119</f>
        <v>0</v>
      </c>
      <c r="L119" s="21">
        <f>INDEX(Notes!$I$2:$N$11,MATCH(Notes!$B$2,Notes!$I$2:$I$11,0),6)*$E119</f>
        <v>0</v>
      </c>
      <c r="M119" s="21">
        <f>IF(Notes!$B$2="June",'Payment Total'!$F119,0)</f>
        <v>0</v>
      </c>
      <c r="N119" s="21">
        <f t="shared" si="4"/>
        <v>0</v>
      </c>
      <c r="P119" s="25" t="s">
        <v>942</v>
      </c>
      <c r="Q119" s="25">
        <v>331882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286028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286028</v>
      </c>
      <c r="G120" s="21">
        <f>INDEX(Data[],MATCH($A120,Data[Dist],0),MATCH(G$6,Data[#Headers],0))</f>
        <v>1150984</v>
      </c>
      <c r="H120" s="21">
        <f>INDEX(Data[],MATCH($A120,Data[Dist],0),MATCH(H$6,Data[#Headers],0))-G120</f>
        <v>1726478</v>
      </c>
      <c r="I120" s="24"/>
      <c r="J120" s="21">
        <f>INDEX(Notes!$I$2:$N$11,MATCH(Notes!$B$2,Notes!$I$2:$I$11,0),4)*$C120</f>
        <v>1150984</v>
      </c>
      <c r="K120" s="21">
        <f>INDEX(Notes!$I$2:$N$11,MATCH(Notes!$B$2,Notes!$I$2:$I$11,0),5)*$D120</f>
        <v>0</v>
      </c>
      <c r="L120" s="21">
        <f>INDEX(Notes!$I$2:$N$11,MATCH(Notes!$B$2,Notes!$I$2:$I$11,0),6)*$E120</f>
        <v>0</v>
      </c>
      <c r="M120" s="21">
        <f>IF(Notes!$B$2="June",'Payment Total'!$F120,0)</f>
        <v>0</v>
      </c>
      <c r="N120" s="21">
        <f t="shared" si="4"/>
        <v>0</v>
      </c>
      <c r="P120" s="25" t="s">
        <v>943</v>
      </c>
      <c r="Q120" s="25">
        <v>287746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452606</v>
      </c>
      <c r="E121" s="21">
        <f>INDEX(Data[],MATCH($A121,Data[Dist],0),MATCH(E$6,Data[#Headers],0))</f>
        <v>452606</v>
      </c>
      <c r="F121" s="21">
        <f>INDEX(Data[],MATCH($A121,Data[Dist],0),MATCH(F$6,Data[#Headers],0))</f>
        <v>452605</v>
      </c>
      <c r="G121" s="21">
        <f>INDEX(Data[],MATCH($A121,Data[Dist],0),MATCH(G$6,Data[#Headers],0))</f>
        <v>1823112</v>
      </c>
      <c r="H121" s="21">
        <f>INDEX(Data[],MATCH($A121,Data[Dist],0),MATCH(H$6,Data[#Headers],0))-G121</f>
        <v>2734665</v>
      </c>
      <c r="I121" s="24"/>
      <c r="J121" s="21">
        <f>INDEX(Notes!$I$2:$N$11,MATCH(Notes!$B$2,Notes!$I$2:$I$11,0),4)*$C121</f>
        <v>1823112</v>
      </c>
      <c r="K121" s="21">
        <f>INDEX(Notes!$I$2:$N$11,MATCH(Notes!$B$2,Notes!$I$2:$I$11,0),5)*$D121</f>
        <v>0</v>
      </c>
      <c r="L121" s="21">
        <f>INDEX(Notes!$I$2:$N$11,MATCH(Notes!$B$2,Notes!$I$2:$I$11,0),6)*$E121</f>
        <v>0</v>
      </c>
      <c r="M121" s="21">
        <f>IF(Notes!$B$2="June",'Payment Total'!$F121,0)</f>
        <v>0</v>
      </c>
      <c r="N121" s="21">
        <f t="shared" si="4"/>
        <v>0</v>
      </c>
      <c r="P121" s="25" t="s">
        <v>944</v>
      </c>
      <c r="Q121" s="25">
        <v>455778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293207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293207</v>
      </c>
      <c r="G122" s="21">
        <f>INDEX(Data[],MATCH($A122,Data[Dist],0),MATCH(G$6,Data[#Headers],0))</f>
        <v>1179640</v>
      </c>
      <c r="H122" s="21">
        <f>INDEX(Data[],MATCH($A122,Data[Dist],0),MATCH(H$6,Data[#Headers],0))-G122</f>
        <v>1769462</v>
      </c>
      <c r="I122" s="24"/>
      <c r="J122" s="21">
        <f>INDEX(Notes!$I$2:$N$11,MATCH(Notes!$B$2,Notes!$I$2:$I$11,0),4)*$C122</f>
        <v>1179640</v>
      </c>
      <c r="K122" s="21">
        <f>INDEX(Notes!$I$2:$N$11,MATCH(Notes!$B$2,Notes!$I$2:$I$11,0),5)*$D122</f>
        <v>0</v>
      </c>
      <c r="L122" s="21">
        <f>INDEX(Notes!$I$2:$N$11,MATCH(Notes!$B$2,Notes!$I$2:$I$11,0),6)*$E122</f>
        <v>0</v>
      </c>
      <c r="M122" s="21">
        <f>IF(Notes!$B$2="June",'Payment Total'!$F122,0)</f>
        <v>0</v>
      </c>
      <c r="N122" s="21">
        <f t="shared" si="4"/>
        <v>0</v>
      </c>
      <c r="P122" s="25" t="s">
        <v>945</v>
      </c>
      <c r="Q122" s="25">
        <v>294910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1049275</v>
      </c>
      <c r="E123" s="21">
        <f>INDEX(Data[],MATCH($A123,Data[Dist],0),MATCH(E$6,Data[#Headers],0))</f>
        <v>1049276</v>
      </c>
      <c r="F123" s="21">
        <f>INDEX(Data[],MATCH($A123,Data[Dist],0),MATCH(F$6,Data[#Headers],0))</f>
        <v>1049274</v>
      </c>
      <c r="G123" s="21">
        <f>INDEX(Data[],MATCH($A123,Data[Dist],0),MATCH(G$6,Data[#Headers],0))</f>
        <v>4221236</v>
      </c>
      <c r="H123" s="21">
        <f>INDEX(Data[],MATCH($A123,Data[Dist],0),MATCH(H$6,Data[#Headers],0))-G123</f>
        <v>6331852</v>
      </c>
      <c r="I123" s="24"/>
      <c r="J123" s="21">
        <f>INDEX(Notes!$I$2:$N$11,MATCH(Notes!$B$2,Notes!$I$2:$I$11,0),4)*$C123</f>
        <v>4221236</v>
      </c>
      <c r="K123" s="21">
        <f>INDEX(Notes!$I$2:$N$11,MATCH(Notes!$B$2,Notes!$I$2:$I$11,0),5)*$D123</f>
        <v>0</v>
      </c>
      <c r="L123" s="21">
        <f>INDEX(Notes!$I$2:$N$11,MATCH(Notes!$B$2,Notes!$I$2:$I$11,0),6)*$E123</f>
        <v>0</v>
      </c>
      <c r="M123" s="21">
        <f>IF(Notes!$B$2="June",'Payment Total'!$F123,0)</f>
        <v>0</v>
      </c>
      <c r="N123" s="21">
        <f t="shared" si="4"/>
        <v>0</v>
      </c>
      <c r="P123" s="25" t="s">
        <v>946</v>
      </c>
      <c r="Q123" s="25">
        <v>1055309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111039</v>
      </c>
      <c r="E124" s="21">
        <f>INDEX(Data[],MATCH($A124,Data[Dist],0),MATCH(E$6,Data[#Headers],0))</f>
        <v>111039</v>
      </c>
      <c r="F124" s="21">
        <f>INDEX(Data[],MATCH($A124,Data[Dist],0),MATCH(F$6,Data[#Headers],0))</f>
        <v>111037</v>
      </c>
      <c r="G124" s="21">
        <f>INDEX(Data[],MATCH($A124,Data[Dist],0),MATCH(G$6,Data[#Headers],0))</f>
        <v>446548</v>
      </c>
      <c r="H124" s="21">
        <f>INDEX(Data[],MATCH($A124,Data[Dist],0),MATCH(H$6,Data[#Headers],0))-G124</f>
        <v>669821</v>
      </c>
      <c r="I124" s="24"/>
      <c r="J124" s="21">
        <f>INDEX(Notes!$I$2:$N$11,MATCH(Notes!$B$2,Notes!$I$2:$I$11,0),4)*$C124</f>
        <v>446548</v>
      </c>
      <c r="K124" s="21">
        <f>INDEX(Notes!$I$2:$N$11,MATCH(Notes!$B$2,Notes!$I$2:$I$11,0),5)*$D124</f>
        <v>0</v>
      </c>
      <c r="L124" s="21">
        <f>INDEX(Notes!$I$2:$N$11,MATCH(Notes!$B$2,Notes!$I$2:$I$11,0),6)*$E124</f>
        <v>0</v>
      </c>
      <c r="M124" s="21">
        <f>IF(Notes!$B$2="June",'Payment Total'!$F124,0)</f>
        <v>0</v>
      </c>
      <c r="N124" s="21">
        <f t="shared" si="4"/>
        <v>0</v>
      </c>
      <c r="P124" s="25" t="s">
        <v>947</v>
      </c>
      <c r="Q124" s="25">
        <v>111637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421209</v>
      </c>
      <c r="E125" s="21">
        <f>INDEX(Data[],MATCH($A125,Data[Dist],0),MATCH(E$6,Data[#Headers],0))</f>
        <v>421209</v>
      </c>
      <c r="F125" s="21">
        <f>INDEX(Data[],MATCH($A125,Data[Dist],0),MATCH(F$6,Data[#Headers],0))</f>
        <v>421207</v>
      </c>
      <c r="G125" s="21">
        <f>INDEX(Data[],MATCH($A125,Data[Dist],0),MATCH(G$6,Data[#Headers],0))</f>
        <v>1694056</v>
      </c>
      <c r="H125" s="21">
        <f>INDEX(Data[],MATCH($A125,Data[Dist],0),MATCH(H$6,Data[#Headers],0))-G125</f>
        <v>2541085</v>
      </c>
      <c r="I125" s="24"/>
      <c r="J125" s="21">
        <f>INDEX(Notes!$I$2:$N$11,MATCH(Notes!$B$2,Notes!$I$2:$I$11,0),4)*$C125</f>
        <v>1694056</v>
      </c>
      <c r="K125" s="21">
        <f>INDEX(Notes!$I$2:$N$11,MATCH(Notes!$B$2,Notes!$I$2:$I$11,0),5)*$D125</f>
        <v>0</v>
      </c>
      <c r="L125" s="21">
        <f>INDEX(Notes!$I$2:$N$11,MATCH(Notes!$B$2,Notes!$I$2:$I$11,0),6)*$E125</f>
        <v>0</v>
      </c>
      <c r="M125" s="21">
        <f>IF(Notes!$B$2="June",'Payment Total'!$F125,0)</f>
        <v>0</v>
      </c>
      <c r="N125" s="21">
        <f t="shared" si="4"/>
        <v>0</v>
      </c>
      <c r="P125" s="25" t="s">
        <v>948</v>
      </c>
      <c r="Q125" s="25">
        <v>423514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1357995</v>
      </c>
      <c r="E126" s="21">
        <f>INDEX(Data[],MATCH($A126,Data[Dist],0),MATCH(E$6,Data[#Headers],0))</f>
        <v>1357995</v>
      </c>
      <c r="F126" s="21">
        <f>INDEX(Data[],MATCH($A126,Data[Dist],0),MATCH(F$6,Data[#Headers],0))</f>
        <v>1357993</v>
      </c>
      <c r="G126" s="21">
        <f>INDEX(Data[],MATCH($A126,Data[Dist],0),MATCH(G$6,Data[#Headers],0))</f>
        <v>5460928</v>
      </c>
      <c r="H126" s="21">
        <f>INDEX(Data[],MATCH($A126,Data[Dist],0),MATCH(H$6,Data[#Headers],0))-G126</f>
        <v>8191394</v>
      </c>
      <c r="I126" s="24"/>
      <c r="J126" s="21">
        <f>INDEX(Notes!$I$2:$N$11,MATCH(Notes!$B$2,Notes!$I$2:$I$11,0),4)*$C126</f>
        <v>5460928</v>
      </c>
      <c r="K126" s="21">
        <f>INDEX(Notes!$I$2:$N$11,MATCH(Notes!$B$2,Notes!$I$2:$I$11,0),5)*$D126</f>
        <v>0</v>
      </c>
      <c r="L126" s="21">
        <f>INDEX(Notes!$I$2:$N$11,MATCH(Notes!$B$2,Notes!$I$2:$I$11,0),6)*$E126</f>
        <v>0</v>
      </c>
      <c r="M126" s="21">
        <f>IF(Notes!$B$2="June",'Payment Total'!$F126,0)</f>
        <v>0</v>
      </c>
      <c r="N126" s="21">
        <f t="shared" si="4"/>
        <v>0</v>
      </c>
      <c r="P126" s="25" t="s">
        <v>949</v>
      </c>
      <c r="Q126" s="25">
        <v>1365232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213053</v>
      </c>
      <c r="G127" s="21">
        <f>INDEX(Data[],MATCH($A127,Data[Dist],0),MATCH(G$6,Data[#Headers],0))</f>
        <v>856824</v>
      </c>
      <c r="H127" s="21">
        <f>INDEX(Data[],MATCH($A127,Data[Dist],0),MATCH(H$6,Data[#Headers],0))-G127</f>
        <v>1285238</v>
      </c>
      <c r="I127" s="24"/>
      <c r="J127" s="21">
        <f>INDEX(Notes!$I$2:$N$11,MATCH(Notes!$B$2,Notes!$I$2:$I$11,0),4)*$C127</f>
        <v>856824</v>
      </c>
      <c r="K127" s="21">
        <f>INDEX(Notes!$I$2:$N$11,MATCH(Notes!$B$2,Notes!$I$2:$I$11,0),5)*$D127</f>
        <v>0</v>
      </c>
      <c r="L127" s="21">
        <f>INDEX(Notes!$I$2:$N$11,MATCH(Notes!$B$2,Notes!$I$2:$I$11,0),6)*$E127</f>
        <v>0</v>
      </c>
      <c r="M127" s="21">
        <f>IF(Notes!$B$2="June",'Payment Total'!$F127,0)</f>
        <v>0</v>
      </c>
      <c r="N127" s="21">
        <f t="shared" si="4"/>
        <v>0</v>
      </c>
      <c r="P127" s="25" t="s">
        <v>950</v>
      </c>
      <c r="Q127" s="25">
        <v>214206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208082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208082</v>
      </c>
      <c r="G128" s="21">
        <f>INDEX(Data[],MATCH($A128,Data[Dist],0),MATCH(G$6,Data[#Headers],0))</f>
        <v>837968</v>
      </c>
      <c r="H128" s="21">
        <f>INDEX(Data[],MATCH($A128,Data[Dist],0),MATCH(H$6,Data[#Headers],0))-G128</f>
        <v>1256947</v>
      </c>
      <c r="I128" s="24"/>
      <c r="J128" s="21">
        <f>INDEX(Notes!$I$2:$N$11,MATCH(Notes!$B$2,Notes!$I$2:$I$11,0),4)*$C128</f>
        <v>837968</v>
      </c>
      <c r="K128" s="21">
        <f>INDEX(Notes!$I$2:$N$11,MATCH(Notes!$B$2,Notes!$I$2:$I$11,0),5)*$D128</f>
        <v>0</v>
      </c>
      <c r="L128" s="21">
        <f>INDEX(Notes!$I$2:$N$11,MATCH(Notes!$B$2,Notes!$I$2:$I$11,0),6)*$E128</f>
        <v>0</v>
      </c>
      <c r="M128" s="21">
        <f>IF(Notes!$B$2="June",'Payment Total'!$F128,0)</f>
        <v>0</v>
      </c>
      <c r="N128" s="21">
        <f t="shared" si="4"/>
        <v>0</v>
      </c>
      <c r="P128" s="25" t="s">
        <v>951</v>
      </c>
      <c r="Q128" s="25">
        <v>209492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502761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502761</v>
      </c>
      <c r="G129" s="21">
        <f>INDEX(Data[],MATCH($A129,Data[Dist],0),MATCH(G$6,Data[#Headers],0))</f>
        <v>2021012</v>
      </c>
      <c r="H129" s="21">
        <f>INDEX(Data[],MATCH($A129,Data[Dist],0),MATCH(H$6,Data[#Headers],0))-G129</f>
        <v>3031522</v>
      </c>
      <c r="I129" s="24"/>
      <c r="J129" s="21">
        <f>INDEX(Notes!$I$2:$N$11,MATCH(Notes!$B$2,Notes!$I$2:$I$11,0),4)*$C129</f>
        <v>2021012</v>
      </c>
      <c r="K129" s="21">
        <f>INDEX(Notes!$I$2:$N$11,MATCH(Notes!$B$2,Notes!$I$2:$I$11,0),5)*$D129</f>
        <v>0</v>
      </c>
      <c r="L129" s="21">
        <f>INDEX(Notes!$I$2:$N$11,MATCH(Notes!$B$2,Notes!$I$2:$I$11,0),6)*$E129</f>
        <v>0</v>
      </c>
      <c r="M129" s="21">
        <f>IF(Notes!$B$2="June",'Payment Total'!$F129,0)</f>
        <v>0</v>
      </c>
      <c r="N129" s="21">
        <f t="shared" si="4"/>
        <v>0</v>
      </c>
      <c r="P129" s="25" t="s">
        <v>952</v>
      </c>
      <c r="Q129" s="25">
        <v>505253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172751</v>
      </c>
      <c r="F130" s="21">
        <f>INDEX(Data[],MATCH($A130,Data[Dist],0),MATCH(F$6,Data[#Headers],0))</f>
        <v>172752</v>
      </c>
      <c r="G130" s="21">
        <f>INDEX(Data[],MATCH($A130,Data[Dist],0),MATCH(G$6,Data[#Headers],0))</f>
        <v>694700</v>
      </c>
      <c r="H130" s="21">
        <f>INDEX(Data[],MATCH($A130,Data[Dist],0),MATCH(H$6,Data[#Headers],0))-G130</f>
        <v>1042053</v>
      </c>
      <c r="I130" s="24"/>
      <c r="J130" s="21">
        <f>INDEX(Notes!$I$2:$N$11,MATCH(Notes!$B$2,Notes!$I$2:$I$11,0),4)*$C130</f>
        <v>694700</v>
      </c>
      <c r="K130" s="21">
        <f>INDEX(Notes!$I$2:$N$11,MATCH(Notes!$B$2,Notes!$I$2:$I$11,0),5)*$D130</f>
        <v>0</v>
      </c>
      <c r="L130" s="21">
        <f>INDEX(Notes!$I$2:$N$11,MATCH(Notes!$B$2,Notes!$I$2:$I$11,0),6)*$E130</f>
        <v>0</v>
      </c>
      <c r="M130" s="21">
        <f>IF(Notes!$B$2="June",'Payment Total'!$F130,0)</f>
        <v>0</v>
      </c>
      <c r="N130" s="21">
        <f t="shared" si="4"/>
        <v>0</v>
      </c>
      <c r="P130" s="25" t="s">
        <v>953</v>
      </c>
      <c r="Q130" s="25">
        <v>173675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1113618</v>
      </c>
      <c r="E131" s="21">
        <f>INDEX(Data[],MATCH($A131,Data[Dist],0),MATCH(E$6,Data[#Headers],0))</f>
        <v>1113619</v>
      </c>
      <c r="F131" s="21">
        <f>INDEX(Data[],MATCH($A131,Data[Dist],0),MATCH(F$6,Data[#Headers],0))</f>
        <v>1113617</v>
      </c>
      <c r="G131" s="21">
        <f>INDEX(Data[],MATCH($A131,Data[Dist],0),MATCH(G$6,Data[#Headers],0))</f>
        <v>4476920</v>
      </c>
      <c r="H131" s="21">
        <f>INDEX(Data[],MATCH($A131,Data[Dist],0),MATCH(H$6,Data[#Headers],0))-G131</f>
        <v>6715384</v>
      </c>
      <c r="I131" s="24"/>
      <c r="J131" s="21">
        <f>INDEX(Notes!$I$2:$N$11,MATCH(Notes!$B$2,Notes!$I$2:$I$11,0),4)*$C131</f>
        <v>4476920</v>
      </c>
      <c r="K131" s="21">
        <f>INDEX(Notes!$I$2:$N$11,MATCH(Notes!$B$2,Notes!$I$2:$I$11,0),5)*$D131</f>
        <v>0</v>
      </c>
      <c r="L131" s="21">
        <f>INDEX(Notes!$I$2:$N$11,MATCH(Notes!$B$2,Notes!$I$2:$I$11,0),6)*$E131</f>
        <v>0</v>
      </c>
      <c r="M131" s="21">
        <f>IF(Notes!$B$2="June",'Payment Total'!$F131,0)</f>
        <v>0</v>
      </c>
      <c r="N131" s="21">
        <f t="shared" si="4"/>
        <v>0</v>
      </c>
      <c r="P131" s="25" t="s">
        <v>954</v>
      </c>
      <c r="Q131" s="25">
        <v>1119230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316283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316282</v>
      </c>
      <c r="G132" s="21">
        <f>INDEX(Data[],MATCH($A132,Data[Dist],0),MATCH(G$6,Data[#Headers],0))</f>
        <v>1272036</v>
      </c>
      <c r="H132" s="21">
        <f>INDEX(Data[],MATCH($A132,Data[Dist],0),MATCH(H$6,Data[#Headers],0))-G132</f>
        <v>1908049</v>
      </c>
      <c r="I132" s="24"/>
      <c r="J132" s="21">
        <f>INDEX(Notes!$I$2:$N$11,MATCH(Notes!$B$2,Notes!$I$2:$I$11,0),4)*$C132</f>
        <v>1272036</v>
      </c>
      <c r="K132" s="21">
        <f>INDEX(Notes!$I$2:$N$11,MATCH(Notes!$B$2,Notes!$I$2:$I$11,0),5)*$D132</f>
        <v>0</v>
      </c>
      <c r="L132" s="21">
        <f>INDEX(Notes!$I$2:$N$11,MATCH(Notes!$B$2,Notes!$I$2:$I$11,0),6)*$E132</f>
        <v>0</v>
      </c>
      <c r="M132" s="21">
        <f>IF(Notes!$B$2="June",'Payment Total'!$F132,0)</f>
        <v>0</v>
      </c>
      <c r="N132" s="21">
        <f t="shared" si="4"/>
        <v>0</v>
      </c>
      <c r="P132" s="25" t="s">
        <v>955</v>
      </c>
      <c r="Q132" s="25">
        <v>318009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505780</v>
      </c>
      <c r="E133" s="21">
        <f>INDEX(Data[],MATCH($A133,Data[Dist],0),MATCH(E$6,Data[#Headers],0))</f>
        <v>505780</v>
      </c>
      <c r="F133" s="21">
        <f>INDEX(Data[],MATCH($A133,Data[Dist],0),MATCH(F$6,Data[#Headers],0))</f>
        <v>505780</v>
      </c>
      <c r="G133" s="21">
        <f>INDEX(Data[],MATCH($A133,Data[Dist],0),MATCH(G$6,Data[#Headers],0))</f>
        <v>2033180</v>
      </c>
      <c r="H133" s="21">
        <f>INDEX(Data[],MATCH($A133,Data[Dist],0),MATCH(H$6,Data[#Headers],0))-G133</f>
        <v>3049772</v>
      </c>
      <c r="I133" s="24"/>
      <c r="J133" s="21">
        <f>INDEX(Notes!$I$2:$N$11,MATCH(Notes!$B$2,Notes!$I$2:$I$11,0),4)*$C133</f>
        <v>2033180</v>
      </c>
      <c r="K133" s="21">
        <f>INDEX(Notes!$I$2:$N$11,MATCH(Notes!$B$2,Notes!$I$2:$I$11,0),5)*$D133</f>
        <v>0</v>
      </c>
      <c r="L133" s="21">
        <f>INDEX(Notes!$I$2:$N$11,MATCH(Notes!$B$2,Notes!$I$2:$I$11,0),6)*$E133</f>
        <v>0</v>
      </c>
      <c r="M133" s="21">
        <f>IF(Notes!$B$2="June",'Payment Total'!$F133,0)</f>
        <v>0</v>
      </c>
      <c r="N133" s="21">
        <f t="shared" si="4"/>
        <v>0</v>
      </c>
      <c r="P133" s="25" t="s">
        <v>956</v>
      </c>
      <c r="Q133" s="25">
        <v>508295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285772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285771</v>
      </c>
      <c r="G134" s="21">
        <f>INDEX(Data[],MATCH($A134,Data[Dist],0),MATCH(G$6,Data[#Headers],0))</f>
        <v>1149024</v>
      </c>
      <c r="H134" s="21">
        <f>INDEX(Data[],MATCH($A134,Data[Dist],0),MATCH(H$6,Data[#Headers],0))-G134</f>
        <v>1723535</v>
      </c>
      <c r="I134" s="24"/>
      <c r="J134" s="21">
        <f>INDEX(Notes!$I$2:$N$11,MATCH(Notes!$B$2,Notes!$I$2:$I$11,0),4)*$C134</f>
        <v>1149024</v>
      </c>
      <c r="K134" s="21">
        <f>INDEX(Notes!$I$2:$N$11,MATCH(Notes!$B$2,Notes!$I$2:$I$11,0),5)*$D134</f>
        <v>0</v>
      </c>
      <c r="L134" s="21">
        <f>INDEX(Notes!$I$2:$N$11,MATCH(Notes!$B$2,Notes!$I$2:$I$11,0),6)*$E134</f>
        <v>0</v>
      </c>
      <c r="M134" s="21">
        <f>IF(Notes!$B$2="June",'Payment Total'!$F134,0)</f>
        <v>0</v>
      </c>
      <c r="N134" s="21">
        <f t="shared" si="4"/>
        <v>0</v>
      </c>
      <c r="P134" s="25" t="s">
        <v>957</v>
      </c>
      <c r="Q134" s="25">
        <v>287256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396088</v>
      </c>
      <c r="F135" s="21">
        <f>INDEX(Data[],MATCH($A135,Data[Dist],0),MATCH(F$6,Data[#Headers],0))</f>
        <v>396086</v>
      </c>
      <c r="G135" s="21">
        <f>INDEX(Data[],MATCH($A135,Data[Dist],0),MATCH(G$6,Data[#Headers],0))</f>
        <v>1593780</v>
      </c>
      <c r="H135" s="21">
        <f>INDEX(Data[],MATCH($A135,Data[Dist],0),MATCH(H$6,Data[#Headers],0))-G135</f>
        <v>2390665</v>
      </c>
      <c r="I135" s="24"/>
      <c r="J135" s="21">
        <f>INDEX(Notes!$I$2:$N$11,MATCH(Notes!$B$2,Notes!$I$2:$I$11,0),4)*$C135</f>
        <v>1593780</v>
      </c>
      <c r="K135" s="21">
        <f>INDEX(Notes!$I$2:$N$11,MATCH(Notes!$B$2,Notes!$I$2:$I$11,0),5)*$D135</f>
        <v>0</v>
      </c>
      <c r="L135" s="21">
        <f>INDEX(Notes!$I$2:$N$11,MATCH(Notes!$B$2,Notes!$I$2:$I$11,0),6)*$E135</f>
        <v>0</v>
      </c>
      <c r="M135" s="21">
        <f>IF(Notes!$B$2="June",'Payment Total'!$F135,0)</f>
        <v>0</v>
      </c>
      <c r="N135" s="21">
        <f t="shared" si="4"/>
        <v>0</v>
      </c>
      <c r="P135" s="25" t="s">
        <v>958</v>
      </c>
      <c r="Q135" s="25">
        <v>398445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221014</v>
      </c>
      <c r="F136" s="21">
        <f>INDEX(Data[],MATCH($A136,Data[Dist],0),MATCH(F$6,Data[#Headers],0))</f>
        <v>221012</v>
      </c>
      <c r="G136" s="21">
        <f>INDEX(Data[],MATCH($A136,Data[Dist],0),MATCH(G$6,Data[#Headers],0))</f>
        <v>888792</v>
      </c>
      <c r="H136" s="21">
        <f>INDEX(Data[],MATCH($A136,Data[Dist],0),MATCH(H$6,Data[#Headers],0))-G136</f>
        <v>1333191</v>
      </c>
      <c r="I136" s="24"/>
      <c r="J136" s="21">
        <f>INDEX(Notes!$I$2:$N$11,MATCH(Notes!$B$2,Notes!$I$2:$I$11,0),4)*$C136</f>
        <v>888792</v>
      </c>
      <c r="K136" s="21">
        <f>INDEX(Notes!$I$2:$N$11,MATCH(Notes!$B$2,Notes!$I$2:$I$11,0),5)*$D136</f>
        <v>0</v>
      </c>
      <c r="L136" s="21">
        <f>INDEX(Notes!$I$2:$N$11,MATCH(Notes!$B$2,Notes!$I$2:$I$11,0),6)*$E136</f>
        <v>0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959</v>
      </c>
      <c r="Q136" s="25">
        <v>222198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INDEX($A$7:$H$331,MATCH($S136,$A$7:$A$331,0),3)-Q136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107739</v>
      </c>
      <c r="G137" s="21">
        <f>INDEX(Data[],MATCH($A137,Data[Dist],0),MATCH(G$6,Data[#Headers],0))</f>
        <v>434076</v>
      </c>
      <c r="H137" s="21">
        <f>INDEX(Data[],MATCH($A137,Data[Dist],0),MATCH(H$6,Data[#Headers],0))-G137</f>
        <v>651118</v>
      </c>
      <c r="I137" s="24"/>
      <c r="J137" s="21">
        <f>INDEX(Notes!$I$2:$N$11,MATCH(Notes!$B$2,Notes!$I$2:$I$11,0),4)*$C137</f>
        <v>434076</v>
      </c>
      <c r="K137" s="21">
        <f>INDEX(Notes!$I$2:$N$11,MATCH(Notes!$B$2,Notes!$I$2:$I$11,0),5)*$D137</f>
        <v>0</v>
      </c>
      <c r="L137" s="21">
        <f>INDEX(Notes!$I$2:$N$11,MATCH(Notes!$B$2,Notes!$I$2:$I$11,0),6)*$E137</f>
        <v>0</v>
      </c>
      <c r="M137" s="21">
        <f>IF(Notes!$B$2="June",'Payment Total'!$F137,0)</f>
        <v>0</v>
      </c>
      <c r="N137" s="21">
        <f t="shared" si="8"/>
        <v>0</v>
      </c>
      <c r="P137" s="25" t="s">
        <v>960</v>
      </c>
      <c r="Q137" s="25">
        <v>108519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826250</v>
      </c>
      <c r="E138" s="21">
        <f>INDEX(Data[],MATCH($A138,Data[Dist],0),MATCH(E$6,Data[#Headers],0))</f>
        <v>826250</v>
      </c>
      <c r="F138" s="21">
        <f>INDEX(Data[],MATCH($A138,Data[Dist],0),MATCH(F$6,Data[#Headers],0))</f>
        <v>826248</v>
      </c>
      <c r="G138" s="21">
        <f>INDEX(Data[],MATCH($A138,Data[Dist],0),MATCH(G$6,Data[#Headers],0))</f>
        <v>3321380</v>
      </c>
      <c r="H138" s="21">
        <f>INDEX(Data[],MATCH($A138,Data[Dist],0),MATCH(H$6,Data[#Headers],0))-G138</f>
        <v>4982068</v>
      </c>
      <c r="I138" s="24"/>
      <c r="J138" s="21">
        <f>INDEX(Notes!$I$2:$N$11,MATCH(Notes!$B$2,Notes!$I$2:$I$11,0),4)*$C138</f>
        <v>3321380</v>
      </c>
      <c r="K138" s="21">
        <f>INDEX(Notes!$I$2:$N$11,MATCH(Notes!$B$2,Notes!$I$2:$I$11,0),5)*$D138</f>
        <v>0</v>
      </c>
      <c r="L138" s="21">
        <f>INDEX(Notes!$I$2:$N$11,MATCH(Notes!$B$2,Notes!$I$2:$I$11,0),6)*$E138</f>
        <v>0</v>
      </c>
      <c r="M138" s="21">
        <f>IF(Notes!$B$2="June",'Payment Total'!$F138,0)</f>
        <v>0</v>
      </c>
      <c r="N138" s="21">
        <f t="shared" si="8"/>
        <v>0</v>
      </c>
      <c r="P138" s="25" t="s">
        <v>961</v>
      </c>
      <c r="Q138" s="25">
        <v>830345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968812</v>
      </c>
      <c r="E139" s="21">
        <f>INDEX(Data[],MATCH($A139,Data[Dist],0),MATCH(E$6,Data[#Headers],0))</f>
        <v>968812</v>
      </c>
      <c r="F139" s="21">
        <f>INDEX(Data[],MATCH($A139,Data[Dist],0),MATCH(F$6,Data[#Headers],0))</f>
        <v>968810</v>
      </c>
      <c r="G139" s="21">
        <f>INDEX(Data[],MATCH($A139,Data[Dist],0),MATCH(G$6,Data[#Headers],0))</f>
        <v>3895728</v>
      </c>
      <c r="H139" s="21">
        <f>INDEX(Data[],MATCH($A139,Data[Dist],0),MATCH(H$6,Data[#Headers],0))-G139</f>
        <v>5843589</v>
      </c>
      <c r="I139" s="24"/>
      <c r="J139" s="21">
        <f>INDEX(Notes!$I$2:$N$11,MATCH(Notes!$B$2,Notes!$I$2:$I$11,0),4)*$C139</f>
        <v>3895728</v>
      </c>
      <c r="K139" s="21">
        <f>INDEX(Notes!$I$2:$N$11,MATCH(Notes!$B$2,Notes!$I$2:$I$11,0),5)*$D139</f>
        <v>0</v>
      </c>
      <c r="L139" s="21">
        <f>INDEX(Notes!$I$2:$N$11,MATCH(Notes!$B$2,Notes!$I$2:$I$11,0),6)*$E139</f>
        <v>0</v>
      </c>
      <c r="M139" s="21">
        <f>IF(Notes!$B$2="June",'Payment Total'!$F139,0)</f>
        <v>0</v>
      </c>
      <c r="N139" s="21">
        <f t="shared" si="8"/>
        <v>0</v>
      </c>
      <c r="P139" s="25" t="s">
        <v>962</v>
      </c>
      <c r="Q139" s="25">
        <v>973932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137257</v>
      </c>
      <c r="F140" s="21">
        <f>INDEX(Data[],MATCH($A140,Data[Dist],0),MATCH(F$6,Data[#Headers],0))</f>
        <v>137257</v>
      </c>
      <c r="G140" s="21">
        <f>INDEX(Data[],MATCH($A140,Data[Dist],0),MATCH(G$6,Data[#Headers],0))</f>
        <v>553500</v>
      </c>
      <c r="H140" s="21">
        <f>INDEX(Data[],MATCH($A140,Data[Dist],0),MATCH(H$6,Data[#Headers],0))-G140</f>
        <v>830252</v>
      </c>
      <c r="I140" s="24"/>
      <c r="J140" s="21">
        <f>INDEX(Notes!$I$2:$N$11,MATCH(Notes!$B$2,Notes!$I$2:$I$11,0),4)*$C140</f>
        <v>553500</v>
      </c>
      <c r="K140" s="21">
        <f>INDEX(Notes!$I$2:$N$11,MATCH(Notes!$B$2,Notes!$I$2:$I$11,0),5)*$D140</f>
        <v>0</v>
      </c>
      <c r="L140" s="21">
        <f>INDEX(Notes!$I$2:$N$11,MATCH(Notes!$B$2,Notes!$I$2:$I$11,0),6)*$E140</f>
        <v>0</v>
      </c>
      <c r="M140" s="21">
        <f>IF(Notes!$B$2="June",'Payment Total'!$F140,0)</f>
        <v>0</v>
      </c>
      <c r="N140" s="21">
        <f t="shared" si="8"/>
        <v>0</v>
      </c>
      <c r="P140" s="25" t="s">
        <v>963</v>
      </c>
      <c r="Q140" s="25">
        <v>138375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356097</v>
      </c>
      <c r="E141" s="21">
        <f>INDEX(Data[],MATCH($A141,Data[Dist],0),MATCH(E$6,Data[#Headers],0))</f>
        <v>356097</v>
      </c>
      <c r="F141" s="21">
        <f>INDEX(Data[],MATCH($A141,Data[Dist],0),MATCH(F$6,Data[#Headers],0))</f>
        <v>356095</v>
      </c>
      <c r="G141" s="21">
        <f>INDEX(Data[],MATCH($A141,Data[Dist],0),MATCH(G$6,Data[#Headers],0))</f>
        <v>1433944</v>
      </c>
      <c r="H141" s="21">
        <f>INDEX(Data[],MATCH($A141,Data[Dist],0),MATCH(H$6,Data[#Headers],0))-G141</f>
        <v>2150915</v>
      </c>
      <c r="I141" s="24"/>
      <c r="J141" s="21">
        <f>INDEX(Notes!$I$2:$N$11,MATCH(Notes!$B$2,Notes!$I$2:$I$11,0),4)*$C141</f>
        <v>1433944</v>
      </c>
      <c r="K141" s="21">
        <f>INDEX(Notes!$I$2:$N$11,MATCH(Notes!$B$2,Notes!$I$2:$I$11,0),5)*$D141</f>
        <v>0</v>
      </c>
      <c r="L141" s="21">
        <f>INDEX(Notes!$I$2:$N$11,MATCH(Notes!$B$2,Notes!$I$2:$I$11,0),6)*$E141</f>
        <v>0</v>
      </c>
      <c r="M141" s="21">
        <f>IF(Notes!$B$2="June",'Payment Total'!$F141,0)</f>
        <v>0</v>
      </c>
      <c r="N141" s="21">
        <f t="shared" si="8"/>
        <v>0</v>
      </c>
      <c r="P141" s="25" t="s">
        <v>964</v>
      </c>
      <c r="Q141" s="25">
        <v>358486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380740</v>
      </c>
      <c r="E142" s="21">
        <f>INDEX(Data[],MATCH($A142,Data[Dist],0),MATCH(E$6,Data[#Headers],0))</f>
        <v>380740</v>
      </c>
      <c r="F142" s="21">
        <f>INDEX(Data[],MATCH($A142,Data[Dist],0),MATCH(F$6,Data[#Headers],0))</f>
        <v>380739</v>
      </c>
      <c r="G142" s="21">
        <f>INDEX(Data[],MATCH($A142,Data[Dist],0),MATCH(G$6,Data[#Headers],0))</f>
        <v>1531808</v>
      </c>
      <c r="H142" s="21">
        <f>INDEX(Data[],MATCH($A142,Data[Dist],0),MATCH(H$6,Data[#Headers],0))-G142</f>
        <v>2297707</v>
      </c>
      <c r="I142" s="24"/>
      <c r="J142" s="21">
        <f>INDEX(Notes!$I$2:$N$11,MATCH(Notes!$B$2,Notes!$I$2:$I$11,0),4)*$C142</f>
        <v>1531808</v>
      </c>
      <c r="K142" s="21">
        <f>INDEX(Notes!$I$2:$N$11,MATCH(Notes!$B$2,Notes!$I$2:$I$11,0),5)*$D142</f>
        <v>0</v>
      </c>
      <c r="L142" s="21">
        <f>INDEX(Notes!$I$2:$N$11,MATCH(Notes!$B$2,Notes!$I$2:$I$11,0),6)*$E142</f>
        <v>0</v>
      </c>
      <c r="M142" s="21">
        <f>IF(Notes!$B$2="June",'Payment Total'!$F142,0)</f>
        <v>0</v>
      </c>
      <c r="N142" s="21">
        <f t="shared" si="8"/>
        <v>0</v>
      </c>
      <c r="P142" s="25" t="s">
        <v>965</v>
      </c>
      <c r="Q142" s="25">
        <v>382952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394539</v>
      </c>
      <c r="E143" s="21">
        <f>INDEX(Data[],MATCH($A143,Data[Dist],0),MATCH(E$6,Data[#Headers],0))</f>
        <v>394539</v>
      </c>
      <c r="F143" s="21">
        <f>INDEX(Data[],MATCH($A143,Data[Dist],0),MATCH(F$6,Data[#Headers],0))</f>
        <v>394537</v>
      </c>
      <c r="G143" s="21">
        <f>INDEX(Data[],MATCH($A143,Data[Dist],0),MATCH(G$6,Data[#Headers],0))</f>
        <v>1586596</v>
      </c>
      <c r="H143" s="21">
        <f>INDEX(Data[],MATCH($A143,Data[Dist],0),MATCH(H$6,Data[#Headers],0))-G143</f>
        <v>2379890</v>
      </c>
      <c r="I143" s="24"/>
      <c r="J143" s="21">
        <f>INDEX(Notes!$I$2:$N$11,MATCH(Notes!$B$2,Notes!$I$2:$I$11,0),4)*$C143</f>
        <v>1586596</v>
      </c>
      <c r="K143" s="21">
        <f>INDEX(Notes!$I$2:$N$11,MATCH(Notes!$B$2,Notes!$I$2:$I$11,0),5)*$D143</f>
        <v>0</v>
      </c>
      <c r="L143" s="21">
        <f>INDEX(Notes!$I$2:$N$11,MATCH(Notes!$B$2,Notes!$I$2:$I$11,0),6)*$E143</f>
        <v>0</v>
      </c>
      <c r="M143" s="21">
        <f>IF(Notes!$B$2="June",'Payment Total'!$F143,0)</f>
        <v>0</v>
      </c>
      <c r="N143" s="21">
        <f t="shared" si="8"/>
        <v>0</v>
      </c>
      <c r="P143" s="25" t="s">
        <v>966</v>
      </c>
      <c r="Q143" s="25">
        <v>396649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785717</v>
      </c>
      <c r="E144" s="21">
        <f>INDEX(Data[],MATCH($A144,Data[Dist],0),MATCH(E$6,Data[#Headers],0))</f>
        <v>785717</v>
      </c>
      <c r="F144" s="21">
        <f>INDEX(Data[],MATCH($A144,Data[Dist],0),MATCH(F$6,Data[#Headers],0))</f>
        <v>785718</v>
      </c>
      <c r="G144" s="21">
        <f>INDEX(Data[],MATCH($A144,Data[Dist],0),MATCH(G$6,Data[#Headers],0))</f>
        <v>3159908</v>
      </c>
      <c r="H144" s="21">
        <f>INDEX(Data[],MATCH($A144,Data[Dist],0),MATCH(H$6,Data[#Headers],0))-G144</f>
        <v>4739861</v>
      </c>
      <c r="I144" s="24"/>
      <c r="J144" s="21">
        <f>INDEX(Notes!$I$2:$N$11,MATCH(Notes!$B$2,Notes!$I$2:$I$11,0),4)*$C144</f>
        <v>3159908</v>
      </c>
      <c r="K144" s="21">
        <f>INDEX(Notes!$I$2:$N$11,MATCH(Notes!$B$2,Notes!$I$2:$I$11,0),5)*$D144</f>
        <v>0</v>
      </c>
      <c r="L144" s="21">
        <f>INDEX(Notes!$I$2:$N$11,MATCH(Notes!$B$2,Notes!$I$2:$I$11,0),6)*$E144</f>
        <v>0</v>
      </c>
      <c r="M144" s="21">
        <f>IF(Notes!$B$2="June",'Payment Total'!$F144,0)</f>
        <v>0</v>
      </c>
      <c r="N144" s="21">
        <f t="shared" si="8"/>
        <v>0</v>
      </c>
      <c r="P144" s="25" t="s">
        <v>967</v>
      </c>
      <c r="Q144" s="25">
        <v>789977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223662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223661</v>
      </c>
      <c r="G145" s="21">
        <f>INDEX(Data[],MATCH($A145,Data[Dist],0),MATCH(G$6,Data[#Headers],0))</f>
        <v>900824</v>
      </c>
      <c r="H145" s="21">
        <f>INDEX(Data[],MATCH($A145,Data[Dist],0),MATCH(H$6,Data[#Headers],0))-G145</f>
        <v>1351233</v>
      </c>
      <c r="I145" s="24"/>
      <c r="J145" s="21">
        <f>INDEX(Notes!$I$2:$N$11,MATCH(Notes!$B$2,Notes!$I$2:$I$11,0),4)*$C145</f>
        <v>900824</v>
      </c>
      <c r="K145" s="21">
        <f>INDEX(Notes!$I$2:$N$11,MATCH(Notes!$B$2,Notes!$I$2:$I$11,0),5)*$D145</f>
        <v>0</v>
      </c>
      <c r="L145" s="21">
        <f>INDEX(Notes!$I$2:$N$11,MATCH(Notes!$B$2,Notes!$I$2:$I$11,0),6)*$E145</f>
        <v>0</v>
      </c>
      <c r="M145" s="21">
        <f>IF(Notes!$B$2="June",'Payment Total'!$F145,0)</f>
        <v>0</v>
      </c>
      <c r="N145" s="21">
        <f t="shared" si="8"/>
        <v>0</v>
      </c>
      <c r="P145" s="25" t="s">
        <v>968</v>
      </c>
      <c r="Q145" s="25">
        <v>225206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597345</v>
      </c>
      <c r="E146" s="21">
        <f>INDEX(Data[],MATCH($A146,Data[Dist],0),MATCH(E$6,Data[#Headers],0))</f>
        <v>597345</v>
      </c>
      <c r="F146" s="21">
        <f>INDEX(Data[],MATCH($A146,Data[Dist],0),MATCH(F$6,Data[#Headers],0))</f>
        <v>597345</v>
      </c>
      <c r="G146" s="21">
        <f>INDEX(Data[],MATCH($A146,Data[Dist],0),MATCH(G$6,Data[#Headers],0))</f>
        <v>2400276</v>
      </c>
      <c r="H146" s="21">
        <f>INDEX(Data[],MATCH($A146,Data[Dist],0),MATCH(H$6,Data[#Headers],0))-G146</f>
        <v>3600412</v>
      </c>
      <c r="I146" s="24"/>
      <c r="J146" s="21">
        <f>INDEX(Notes!$I$2:$N$11,MATCH(Notes!$B$2,Notes!$I$2:$I$11,0),4)*$C146</f>
        <v>2400276</v>
      </c>
      <c r="K146" s="21">
        <f>INDEX(Notes!$I$2:$N$11,MATCH(Notes!$B$2,Notes!$I$2:$I$11,0),5)*$D146</f>
        <v>0</v>
      </c>
      <c r="L146" s="21">
        <f>INDEX(Notes!$I$2:$N$11,MATCH(Notes!$B$2,Notes!$I$2:$I$11,0),6)*$E146</f>
        <v>0</v>
      </c>
      <c r="M146" s="21">
        <f>IF(Notes!$B$2="June",'Payment Total'!$F146,0)</f>
        <v>0</v>
      </c>
      <c r="N146" s="21">
        <f t="shared" si="8"/>
        <v>0</v>
      </c>
      <c r="P146" s="25" t="s">
        <v>969</v>
      </c>
      <c r="Q146" s="25">
        <v>600069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849574</v>
      </c>
      <c r="E147" s="21">
        <f>INDEX(Data[],MATCH($A147,Data[Dist],0),MATCH(E$6,Data[#Headers],0))</f>
        <v>849575</v>
      </c>
      <c r="F147" s="21">
        <f>INDEX(Data[],MATCH($A147,Data[Dist],0),MATCH(F$6,Data[#Headers],0))</f>
        <v>849573</v>
      </c>
      <c r="G147" s="21">
        <f>INDEX(Data[],MATCH($A147,Data[Dist],0),MATCH(G$6,Data[#Headers],0))</f>
        <v>3416532</v>
      </c>
      <c r="H147" s="21">
        <f>INDEX(Data[],MATCH($A147,Data[Dist],0),MATCH(H$6,Data[#Headers],0))-G147</f>
        <v>5124799</v>
      </c>
      <c r="I147" s="24"/>
      <c r="J147" s="21">
        <f>INDEX(Notes!$I$2:$N$11,MATCH(Notes!$B$2,Notes!$I$2:$I$11,0),4)*$C147</f>
        <v>3416532</v>
      </c>
      <c r="K147" s="21">
        <f>INDEX(Notes!$I$2:$N$11,MATCH(Notes!$B$2,Notes!$I$2:$I$11,0),5)*$D147</f>
        <v>0</v>
      </c>
      <c r="L147" s="21">
        <f>INDEX(Notes!$I$2:$N$11,MATCH(Notes!$B$2,Notes!$I$2:$I$11,0),6)*$E147</f>
        <v>0</v>
      </c>
      <c r="M147" s="21">
        <f>IF(Notes!$B$2="June",'Payment Total'!$F147,0)</f>
        <v>0</v>
      </c>
      <c r="N147" s="21">
        <f t="shared" si="8"/>
        <v>0</v>
      </c>
      <c r="P147" s="25" t="s">
        <v>970</v>
      </c>
      <c r="Q147" s="25">
        <v>854133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1060416</v>
      </c>
      <c r="E148" s="21">
        <f>INDEX(Data[],MATCH($A148,Data[Dist],0),MATCH(E$6,Data[#Headers],0))</f>
        <v>1060416</v>
      </c>
      <c r="F148" s="21">
        <f>INDEX(Data[],MATCH($A148,Data[Dist],0),MATCH(F$6,Data[#Headers],0))</f>
        <v>1060417</v>
      </c>
      <c r="G148" s="21">
        <f>INDEX(Data[],MATCH($A148,Data[Dist],0),MATCH(G$6,Data[#Headers],0))</f>
        <v>4262344</v>
      </c>
      <c r="H148" s="21">
        <f>INDEX(Data[],MATCH($A148,Data[Dist],0),MATCH(H$6,Data[#Headers],0))-G148</f>
        <v>6393520</v>
      </c>
      <c r="I148" s="24"/>
      <c r="J148" s="21">
        <f>INDEX(Notes!$I$2:$N$11,MATCH(Notes!$B$2,Notes!$I$2:$I$11,0),4)*$C148</f>
        <v>4262344</v>
      </c>
      <c r="K148" s="21">
        <f>INDEX(Notes!$I$2:$N$11,MATCH(Notes!$B$2,Notes!$I$2:$I$11,0),5)*$D148</f>
        <v>0</v>
      </c>
      <c r="L148" s="21">
        <f>INDEX(Notes!$I$2:$N$11,MATCH(Notes!$B$2,Notes!$I$2:$I$11,0),6)*$E148</f>
        <v>0</v>
      </c>
      <c r="M148" s="21">
        <f>IF(Notes!$B$2="June",'Payment Total'!$F148,0)</f>
        <v>0</v>
      </c>
      <c r="N148" s="21">
        <f t="shared" si="8"/>
        <v>0</v>
      </c>
      <c r="P148" s="25" t="s">
        <v>971</v>
      </c>
      <c r="Q148" s="25">
        <v>1065586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2713451</v>
      </c>
      <c r="E149" s="21">
        <f>INDEX(Data[],MATCH($A149,Data[Dist],0),MATCH(E$6,Data[#Headers],0))</f>
        <v>2713451</v>
      </c>
      <c r="F149" s="21">
        <f>INDEX(Data[],MATCH($A149,Data[Dist],0),MATCH(F$6,Data[#Headers],0))</f>
        <v>2713450</v>
      </c>
      <c r="G149" s="21">
        <f>INDEX(Data[],MATCH($A149,Data[Dist],0),MATCH(G$6,Data[#Headers],0))</f>
        <v>10905184</v>
      </c>
      <c r="H149" s="21">
        <f>INDEX(Data[],MATCH($A149,Data[Dist],0),MATCH(H$6,Data[#Headers],0))-G149</f>
        <v>16357778</v>
      </c>
      <c r="I149" s="24"/>
      <c r="J149" s="21">
        <f>INDEX(Notes!$I$2:$N$11,MATCH(Notes!$B$2,Notes!$I$2:$I$11,0),4)*$C149</f>
        <v>10905184</v>
      </c>
      <c r="K149" s="21">
        <f>INDEX(Notes!$I$2:$N$11,MATCH(Notes!$B$2,Notes!$I$2:$I$11,0),5)*$D149</f>
        <v>0</v>
      </c>
      <c r="L149" s="21">
        <f>INDEX(Notes!$I$2:$N$11,MATCH(Notes!$B$2,Notes!$I$2:$I$11,0),6)*$E149</f>
        <v>0</v>
      </c>
      <c r="M149" s="21">
        <f>IF(Notes!$B$2="June",'Payment Total'!$F149,0)</f>
        <v>0</v>
      </c>
      <c r="N149" s="21">
        <f t="shared" si="8"/>
        <v>0</v>
      </c>
      <c r="P149" s="25" t="s">
        <v>972</v>
      </c>
      <c r="Q149" s="25">
        <v>2726296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628110</v>
      </c>
      <c r="E150" s="21">
        <f>INDEX(Data[],MATCH($A150,Data[Dist],0),MATCH(E$6,Data[#Headers],0))</f>
        <v>628110</v>
      </c>
      <c r="F150" s="21">
        <f>INDEX(Data[],MATCH($A150,Data[Dist],0),MATCH(F$6,Data[#Headers],0))</f>
        <v>628109</v>
      </c>
      <c r="G150" s="21">
        <f>INDEX(Data[],MATCH($A150,Data[Dist],0),MATCH(G$6,Data[#Headers],0))</f>
        <v>2524828</v>
      </c>
      <c r="H150" s="21">
        <f>INDEX(Data[],MATCH($A150,Data[Dist],0),MATCH(H$6,Data[#Headers],0))-G150</f>
        <v>3787237</v>
      </c>
      <c r="I150" s="24"/>
      <c r="J150" s="21">
        <f>INDEX(Notes!$I$2:$N$11,MATCH(Notes!$B$2,Notes!$I$2:$I$11,0),4)*$C150</f>
        <v>2524828</v>
      </c>
      <c r="K150" s="21">
        <f>INDEX(Notes!$I$2:$N$11,MATCH(Notes!$B$2,Notes!$I$2:$I$11,0),5)*$D150</f>
        <v>0</v>
      </c>
      <c r="L150" s="21">
        <f>INDEX(Notes!$I$2:$N$11,MATCH(Notes!$B$2,Notes!$I$2:$I$11,0),6)*$E150</f>
        <v>0</v>
      </c>
      <c r="M150" s="21">
        <f>IF(Notes!$B$2="June",'Payment Total'!$F150,0)</f>
        <v>0</v>
      </c>
      <c r="N150" s="21">
        <f t="shared" si="8"/>
        <v>0</v>
      </c>
      <c r="P150" s="25" t="s">
        <v>973</v>
      </c>
      <c r="Q150" s="25">
        <v>631207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9545237</v>
      </c>
      <c r="E151" s="21">
        <f>INDEX(Data[],MATCH($A151,Data[Dist],0),MATCH(E$6,Data[#Headers],0))</f>
        <v>9545237</v>
      </c>
      <c r="F151" s="21">
        <f>INDEX(Data[],MATCH($A151,Data[Dist],0),MATCH(F$6,Data[#Headers],0))</f>
        <v>9545238</v>
      </c>
      <c r="G151" s="21">
        <f>INDEX(Data[],MATCH($A151,Data[Dist],0),MATCH(G$6,Data[#Headers],0))</f>
        <v>38396808</v>
      </c>
      <c r="H151" s="21">
        <f>INDEX(Data[],MATCH($A151,Data[Dist],0),MATCH(H$6,Data[#Headers],0))-G151</f>
        <v>57595207</v>
      </c>
      <c r="I151" s="24"/>
      <c r="J151" s="21">
        <f>INDEX(Notes!$I$2:$N$11,MATCH(Notes!$B$2,Notes!$I$2:$I$11,0),4)*$C151</f>
        <v>38396808</v>
      </c>
      <c r="K151" s="21">
        <f>INDEX(Notes!$I$2:$N$11,MATCH(Notes!$B$2,Notes!$I$2:$I$11,0),5)*$D151</f>
        <v>0</v>
      </c>
      <c r="L151" s="21">
        <f>INDEX(Notes!$I$2:$N$11,MATCH(Notes!$B$2,Notes!$I$2:$I$11,0),6)*$E151</f>
        <v>0</v>
      </c>
      <c r="M151" s="21">
        <f>IF(Notes!$B$2="June",'Payment Total'!$F151,0)</f>
        <v>0</v>
      </c>
      <c r="N151" s="21">
        <f t="shared" si="8"/>
        <v>0</v>
      </c>
      <c r="P151" s="25" t="s">
        <v>974</v>
      </c>
      <c r="Q151" s="25">
        <v>9599202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732668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732668</v>
      </c>
      <c r="G152" s="21">
        <f>INDEX(Data[],MATCH($A152,Data[Dist],0),MATCH(G$6,Data[#Headers],0))</f>
        <v>2945736</v>
      </c>
      <c r="H152" s="21">
        <f>INDEX(Data[],MATCH($A152,Data[Dist],0),MATCH(H$6,Data[#Headers],0))-G152</f>
        <v>4418607</v>
      </c>
      <c r="I152" s="24"/>
      <c r="J152" s="21">
        <f>INDEX(Notes!$I$2:$N$11,MATCH(Notes!$B$2,Notes!$I$2:$I$11,0),4)*$C152</f>
        <v>2945736</v>
      </c>
      <c r="K152" s="21">
        <f>INDEX(Notes!$I$2:$N$11,MATCH(Notes!$B$2,Notes!$I$2:$I$11,0),5)*$D152</f>
        <v>0</v>
      </c>
      <c r="L152" s="21">
        <f>INDEX(Notes!$I$2:$N$11,MATCH(Notes!$B$2,Notes!$I$2:$I$11,0),6)*$E152</f>
        <v>0</v>
      </c>
      <c r="M152" s="21">
        <f>IF(Notes!$B$2="June",'Payment Total'!$F152,0)</f>
        <v>0</v>
      </c>
      <c r="N152" s="21">
        <f>SUM(J152:M152)-G152</f>
        <v>0</v>
      </c>
      <c r="P152" s="25" t="s">
        <v>975</v>
      </c>
      <c r="Q152" s="25">
        <v>736434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401595</v>
      </c>
      <c r="F153" s="21">
        <f>INDEX(Data[],MATCH($A153,Data[Dist],0),MATCH(F$6,Data[#Headers],0))</f>
        <v>401596</v>
      </c>
      <c r="G153" s="21">
        <f>INDEX(Data[],MATCH($A153,Data[Dist],0),MATCH(G$6,Data[#Headers],0))</f>
        <v>1613956</v>
      </c>
      <c r="H153" s="21">
        <f>INDEX(Data[],MATCH($A153,Data[Dist],0),MATCH(H$6,Data[#Headers],0))-G153</f>
        <v>2420936</v>
      </c>
      <c r="I153" s="24"/>
      <c r="J153" s="21">
        <f>INDEX(Notes!$I$2:$N$11,MATCH(Notes!$B$2,Notes!$I$2:$I$11,0),4)*$C153</f>
        <v>1613956</v>
      </c>
      <c r="K153" s="21">
        <f>INDEX(Notes!$I$2:$N$11,MATCH(Notes!$B$2,Notes!$I$2:$I$11,0),5)*$D153</f>
        <v>0</v>
      </c>
      <c r="L153" s="21">
        <f>INDEX(Notes!$I$2:$N$11,MATCH(Notes!$B$2,Notes!$I$2:$I$11,0),6)*$E153</f>
        <v>0</v>
      </c>
      <c r="M153" s="21">
        <f>IF(Notes!$B$2="June",'Payment Total'!$F153,0)</f>
        <v>0</v>
      </c>
      <c r="N153" s="21">
        <f t="shared" si="8"/>
        <v>0</v>
      </c>
      <c r="P153" s="25" t="s">
        <v>976</v>
      </c>
      <c r="Q153" s="25">
        <v>403489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407940</v>
      </c>
      <c r="E154" s="21">
        <f>INDEX(Data[],MATCH($A154,Data[Dist],0),MATCH(E$6,Data[#Headers],0))</f>
        <v>407940</v>
      </c>
      <c r="F154" s="21">
        <f>INDEX(Data[],MATCH($A154,Data[Dist],0),MATCH(F$6,Data[#Headers],0))</f>
        <v>407940</v>
      </c>
      <c r="G154" s="21">
        <f>INDEX(Data[],MATCH($A154,Data[Dist],0),MATCH(G$6,Data[#Headers],0))</f>
        <v>1641852</v>
      </c>
      <c r="H154" s="21">
        <f>INDEX(Data[],MATCH($A154,Data[Dist],0),MATCH(H$6,Data[#Headers],0))-G154</f>
        <v>2462781</v>
      </c>
      <c r="I154" s="24"/>
      <c r="J154" s="21">
        <f>INDEX(Notes!$I$2:$N$11,MATCH(Notes!$B$2,Notes!$I$2:$I$11,0),4)*$C154</f>
        <v>1641852</v>
      </c>
      <c r="K154" s="21">
        <f>INDEX(Notes!$I$2:$N$11,MATCH(Notes!$B$2,Notes!$I$2:$I$11,0),5)*$D154</f>
        <v>0</v>
      </c>
      <c r="L154" s="21">
        <f>INDEX(Notes!$I$2:$N$11,MATCH(Notes!$B$2,Notes!$I$2:$I$11,0),6)*$E154</f>
        <v>0</v>
      </c>
      <c r="M154" s="21">
        <f>IF(Notes!$B$2="June",'Payment Total'!$F154,0)</f>
        <v>0</v>
      </c>
      <c r="N154" s="21">
        <f t="shared" si="8"/>
        <v>0</v>
      </c>
      <c r="P154" s="25" t="s">
        <v>977</v>
      </c>
      <c r="Q154" s="25">
        <v>410463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343451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343451</v>
      </c>
      <c r="G155" s="21">
        <f>INDEX(Data[],MATCH($A155,Data[Dist],0),MATCH(G$6,Data[#Headers],0))</f>
        <v>1380236</v>
      </c>
      <c r="H155" s="21">
        <f>INDEX(Data[],MATCH($A155,Data[Dist],0),MATCH(H$6,Data[#Headers],0))-G155</f>
        <v>2070357</v>
      </c>
      <c r="I155" s="24"/>
      <c r="J155" s="21">
        <f>INDEX(Notes!$I$2:$N$11,MATCH(Notes!$B$2,Notes!$I$2:$I$11,0),4)*$C155</f>
        <v>1380236</v>
      </c>
      <c r="K155" s="21">
        <f>INDEX(Notes!$I$2:$N$11,MATCH(Notes!$B$2,Notes!$I$2:$I$11,0),5)*$D155</f>
        <v>0</v>
      </c>
      <c r="L155" s="21">
        <f>INDEX(Notes!$I$2:$N$11,MATCH(Notes!$B$2,Notes!$I$2:$I$11,0),6)*$E155</f>
        <v>0</v>
      </c>
      <c r="M155" s="21">
        <f>IF(Notes!$B$2="June",'Payment Total'!$F155,0)</f>
        <v>0</v>
      </c>
      <c r="N155" s="21">
        <f t="shared" si="8"/>
        <v>0</v>
      </c>
      <c r="P155" s="25" t="s">
        <v>978</v>
      </c>
      <c r="Q155" s="25">
        <v>345059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768590</v>
      </c>
      <c r="E156" s="21">
        <f>INDEX(Data[],MATCH($A156,Data[Dist],0),MATCH(E$6,Data[#Headers],0))</f>
        <v>768590</v>
      </c>
      <c r="F156" s="21">
        <f>INDEX(Data[],MATCH($A156,Data[Dist],0),MATCH(F$6,Data[#Headers],0))</f>
        <v>768590</v>
      </c>
      <c r="G156" s="21">
        <f>INDEX(Data[],MATCH($A156,Data[Dist],0),MATCH(G$6,Data[#Headers],0))</f>
        <v>3092108</v>
      </c>
      <c r="H156" s="21">
        <f>INDEX(Data[],MATCH($A156,Data[Dist],0),MATCH(H$6,Data[#Headers],0))-G156</f>
        <v>4638163</v>
      </c>
      <c r="I156" s="24"/>
      <c r="J156" s="21">
        <f>INDEX(Notes!$I$2:$N$11,MATCH(Notes!$B$2,Notes!$I$2:$I$11,0),4)*$C156</f>
        <v>3092108</v>
      </c>
      <c r="K156" s="21">
        <f>INDEX(Notes!$I$2:$N$11,MATCH(Notes!$B$2,Notes!$I$2:$I$11,0),5)*$D156</f>
        <v>0</v>
      </c>
      <c r="L156" s="21">
        <f>INDEX(Notes!$I$2:$N$11,MATCH(Notes!$B$2,Notes!$I$2:$I$11,0),6)*$E156</f>
        <v>0</v>
      </c>
      <c r="M156" s="21">
        <f>IF(Notes!$B$2="June",'Payment Total'!$F156,0)</f>
        <v>0</v>
      </c>
      <c r="N156" s="21">
        <f t="shared" si="8"/>
        <v>0</v>
      </c>
      <c r="P156" s="25" t="s">
        <v>979</v>
      </c>
      <c r="Q156" s="25">
        <v>773027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679831</v>
      </c>
      <c r="E157" s="21">
        <f>INDEX(Data[],MATCH($A157,Data[Dist],0),MATCH(E$6,Data[#Headers],0))</f>
        <v>679831</v>
      </c>
      <c r="F157" s="21">
        <f>INDEX(Data[],MATCH($A157,Data[Dist],0),MATCH(F$6,Data[#Headers],0))</f>
        <v>679831</v>
      </c>
      <c r="G157" s="21">
        <f>INDEX(Data[],MATCH($A157,Data[Dist],0),MATCH(G$6,Data[#Headers],0))</f>
        <v>2732440</v>
      </c>
      <c r="H157" s="21">
        <f>INDEX(Data[],MATCH($A157,Data[Dist],0),MATCH(H$6,Data[#Headers],0))-G157</f>
        <v>4098660</v>
      </c>
      <c r="I157" s="24"/>
      <c r="J157" s="21">
        <f>INDEX(Notes!$I$2:$N$11,MATCH(Notes!$B$2,Notes!$I$2:$I$11,0),4)*$C157</f>
        <v>2732440</v>
      </c>
      <c r="K157" s="21">
        <f>INDEX(Notes!$I$2:$N$11,MATCH(Notes!$B$2,Notes!$I$2:$I$11,0),5)*$D157</f>
        <v>0</v>
      </c>
      <c r="L157" s="21">
        <f>INDEX(Notes!$I$2:$N$11,MATCH(Notes!$B$2,Notes!$I$2:$I$11,0),6)*$E157</f>
        <v>0</v>
      </c>
      <c r="M157" s="21">
        <f>IF(Notes!$B$2="June",'Payment Total'!$F157,0)</f>
        <v>0</v>
      </c>
      <c r="N157" s="21">
        <f t="shared" si="8"/>
        <v>0</v>
      </c>
      <c r="P157" s="25" t="s">
        <v>980</v>
      </c>
      <c r="Q157" s="25">
        <v>683110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4896535</v>
      </c>
      <c r="E158" s="21">
        <f>INDEX(Data[],MATCH($A158,Data[Dist],0),MATCH(E$6,Data[#Headers],0))</f>
        <v>4896536</v>
      </c>
      <c r="F158" s="21">
        <f>INDEX(Data[],MATCH($A158,Data[Dist],0),MATCH(F$6,Data[#Headers],0))</f>
        <v>4896534</v>
      </c>
      <c r="G158" s="21">
        <f>INDEX(Data[],MATCH($A158,Data[Dist],0),MATCH(G$6,Data[#Headers],0))</f>
        <v>19688804</v>
      </c>
      <c r="H158" s="21">
        <f>INDEX(Data[],MATCH($A158,Data[Dist],0),MATCH(H$6,Data[#Headers],0))-G158</f>
        <v>29533201</v>
      </c>
      <c r="I158" s="24"/>
      <c r="J158" s="21">
        <f>INDEX(Notes!$I$2:$N$11,MATCH(Notes!$B$2,Notes!$I$2:$I$11,0),4)*$C158</f>
        <v>19688804</v>
      </c>
      <c r="K158" s="21">
        <f>INDEX(Notes!$I$2:$N$11,MATCH(Notes!$B$2,Notes!$I$2:$I$11,0),5)*$D158</f>
        <v>0</v>
      </c>
      <c r="L158" s="21">
        <f>INDEX(Notes!$I$2:$N$11,MATCH(Notes!$B$2,Notes!$I$2:$I$11,0),6)*$E158</f>
        <v>0</v>
      </c>
      <c r="M158" s="21">
        <f>IF(Notes!$B$2="June",'Payment Total'!$F158,0)</f>
        <v>0</v>
      </c>
      <c r="N158" s="21">
        <f t="shared" si="8"/>
        <v>0</v>
      </c>
      <c r="P158" s="25" t="s">
        <v>981</v>
      </c>
      <c r="Q158" s="25">
        <v>4922201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1676838</v>
      </c>
      <c r="E159" s="21">
        <f>INDEX(Data[],MATCH($A159,Data[Dist],0),MATCH(E$6,Data[#Headers],0))</f>
        <v>1676838</v>
      </c>
      <c r="F159" s="21">
        <f>INDEX(Data[],MATCH($A159,Data[Dist],0),MATCH(F$6,Data[#Headers],0))</f>
        <v>1676839</v>
      </c>
      <c r="G159" s="21">
        <f>INDEX(Data[],MATCH($A159,Data[Dist],0),MATCH(G$6,Data[#Headers],0))</f>
        <v>6734740</v>
      </c>
      <c r="H159" s="21">
        <f>INDEX(Data[],MATCH($A159,Data[Dist],0),MATCH(H$6,Data[#Headers],0))-G159</f>
        <v>10102109</v>
      </c>
      <c r="I159" s="24"/>
      <c r="J159" s="21">
        <f>INDEX(Notes!$I$2:$N$11,MATCH(Notes!$B$2,Notes!$I$2:$I$11,0),4)*$C159</f>
        <v>6734740</v>
      </c>
      <c r="K159" s="21">
        <f>INDEX(Notes!$I$2:$N$11,MATCH(Notes!$B$2,Notes!$I$2:$I$11,0),5)*$D159</f>
        <v>0</v>
      </c>
      <c r="L159" s="21">
        <f>INDEX(Notes!$I$2:$N$11,MATCH(Notes!$B$2,Notes!$I$2:$I$11,0),6)*$E159</f>
        <v>0</v>
      </c>
      <c r="M159" s="21">
        <f>IF(Notes!$B$2="June",'Payment Total'!$F159,0)</f>
        <v>0</v>
      </c>
      <c r="N159" s="21">
        <f t="shared" si="8"/>
        <v>0</v>
      </c>
      <c r="P159" s="25" t="s">
        <v>982</v>
      </c>
      <c r="Q159" s="25">
        <v>1683685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249440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249439</v>
      </c>
      <c r="G160" s="21">
        <f>INDEX(Data[],MATCH($A160,Data[Dist],0),MATCH(G$6,Data[#Headers],0))</f>
        <v>1002960</v>
      </c>
      <c r="H160" s="21">
        <f>INDEX(Data[],MATCH($A160,Data[Dist],0),MATCH(H$6,Data[#Headers],0))-G160</f>
        <v>1504439</v>
      </c>
      <c r="I160" s="24"/>
      <c r="J160" s="21">
        <f>INDEX(Notes!$I$2:$N$11,MATCH(Notes!$B$2,Notes!$I$2:$I$11,0),4)*$C160</f>
        <v>1002960</v>
      </c>
      <c r="K160" s="21">
        <f>INDEX(Notes!$I$2:$N$11,MATCH(Notes!$B$2,Notes!$I$2:$I$11,0),5)*$D160</f>
        <v>0</v>
      </c>
      <c r="L160" s="21">
        <f>INDEX(Notes!$I$2:$N$11,MATCH(Notes!$B$2,Notes!$I$2:$I$11,0),6)*$E160</f>
        <v>0</v>
      </c>
      <c r="M160" s="21">
        <f>IF(Notes!$B$2="June",'Payment Total'!$F160,0)</f>
        <v>0</v>
      </c>
      <c r="N160" s="21">
        <f t="shared" si="8"/>
        <v>0</v>
      </c>
      <c r="P160" s="25" t="s">
        <v>983</v>
      </c>
      <c r="Q160" s="25">
        <v>250740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334417</v>
      </c>
      <c r="F161" s="21">
        <f>INDEX(Data[],MATCH($A161,Data[Dist],0),MATCH(F$6,Data[#Headers],0))</f>
        <v>334415</v>
      </c>
      <c r="G161" s="21">
        <f>INDEX(Data[],MATCH($A161,Data[Dist],0),MATCH(G$6,Data[#Headers],0))</f>
        <v>1344648</v>
      </c>
      <c r="H161" s="21">
        <f>INDEX(Data[],MATCH($A161,Data[Dist],0),MATCH(H$6,Data[#Headers],0))-G161</f>
        <v>2016969</v>
      </c>
      <c r="I161" s="24"/>
      <c r="J161" s="21">
        <f>INDEX(Notes!$I$2:$N$11,MATCH(Notes!$B$2,Notes!$I$2:$I$11,0),4)*$C161</f>
        <v>1344648</v>
      </c>
      <c r="K161" s="21">
        <f>INDEX(Notes!$I$2:$N$11,MATCH(Notes!$B$2,Notes!$I$2:$I$11,0),5)*$D161</f>
        <v>0</v>
      </c>
      <c r="L161" s="21">
        <f>INDEX(Notes!$I$2:$N$11,MATCH(Notes!$B$2,Notes!$I$2:$I$11,0),6)*$E161</f>
        <v>0</v>
      </c>
      <c r="M161" s="21">
        <f>IF(Notes!$B$2="June",'Payment Total'!$F161,0)</f>
        <v>0</v>
      </c>
      <c r="N161" s="21">
        <f t="shared" si="8"/>
        <v>0</v>
      </c>
      <c r="P161" s="25" t="s">
        <v>984</v>
      </c>
      <c r="Q161" s="25">
        <v>336162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1390979</v>
      </c>
      <c r="E162" s="21">
        <f>INDEX(Data[],MATCH($A162,Data[Dist],0),MATCH(E$6,Data[#Headers],0))</f>
        <v>1390979</v>
      </c>
      <c r="F162" s="21">
        <f>INDEX(Data[],MATCH($A162,Data[Dist],0),MATCH(F$6,Data[#Headers],0))</f>
        <v>1390978</v>
      </c>
      <c r="G162" s="21">
        <f>INDEX(Data[],MATCH($A162,Data[Dist],0),MATCH(G$6,Data[#Headers],0))</f>
        <v>5589696</v>
      </c>
      <c r="H162" s="21">
        <f>INDEX(Data[],MATCH($A162,Data[Dist],0),MATCH(H$6,Data[#Headers],0))-G162</f>
        <v>8384546</v>
      </c>
      <c r="I162" s="24"/>
      <c r="J162" s="21">
        <f>INDEX(Notes!$I$2:$N$11,MATCH(Notes!$B$2,Notes!$I$2:$I$11,0),4)*$C162</f>
        <v>5589696</v>
      </c>
      <c r="K162" s="21">
        <f>INDEX(Notes!$I$2:$N$11,MATCH(Notes!$B$2,Notes!$I$2:$I$11,0),5)*$D162</f>
        <v>0</v>
      </c>
      <c r="L162" s="21">
        <f>INDEX(Notes!$I$2:$N$11,MATCH(Notes!$B$2,Notes!$I$2:$I$11,0),6)*$E162</f>
        <v>0</v>
      </c>
      <c r="M162" s="21">
        <f>IF(Notes!$B$2="June",'Payment Total'!$F162,0)</f>
        <v>0</v>
      </c>
      <c r="N162" s="21">
        <f t="shared" si="8"/>
        <v>0</v>
      </c>
      <c r="P162" s="25" t="s">
        <v>985</v>
      </c>
      <c r="Q162" s="25">
        <v>1397424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369528</v>
      </c>
      <c r="E163" s="21">
        <f>INDEX(Data[],MATCH($A163,Data[Dist],0),MATCH(E$6,Data[#Headers],0))</f>
        <v>369528</v>
      </c>
      <c r="F163" s="21">
        <f>INDEX(Data[],MATCH($A163,Data[Dist],0),MATCH(F$6,Data[#Headers],0))</f>
        <v>369528</v>
      </c>
      <c r="G163" s="21">
        <f>INDEX(Data[],MATCH($A163,Data[Dist],0),MATCH(G$6,Data[#Headers],0))</f>
        <v>1486528</v>
      </c>
      <c r="H163" s="21">
        <f>INDEX(Data[],MATCH($A163,Data[Dist],0),MATCH(H$6,Data[#Headers],0))-G163</f>
        <v>2229796</v>
      </c>
      <c r="I163" s="24"/>
      <c r="J163" s="21">
        <f>INDEX(Notes!$I$2:$N$11,MATCH(Notes!$B$2,Notes!$I$2:$I$11,0),4)*$C163</f>
        <v>1486528</v>
      </c>
      <c r="K163" s="21">
        <f>INDEX(Notes!$I$2:$N$11,MATCH(Notes!$B$2,Notes!$I$2:$I$11,0),5)*$D163</f>
        <v>0</v>
      </c>
      <c r="L163" s="21">
        <f>INDEX(Notes!$I$2:$N$11,MATCH(Notes!$B$2,Notes!$I$2:$I$11,0),6)*$E163</f>
        <v>0</v>
      </c>
      <c r="M163" s="21">
        <f>IF(Notes!$B$2="June",'Payment Total'!$F163,0)</f>
        <v>0</v>
      </c>
      <c r="N163" s="21">
        <f t="shared" si="8"/>
        <v>0</v>
      </c>
      <c r="P163" s="25" t="s">
        <v>986</v>
      </c>
      <c r="Q163" s="25">
        <v>371632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271719</v>
      </c>
      <c r="E164" s="21">
        <f>INDEX(Data[],MATCH($A164,Data[Dist],0),MATCH(E$6,Data[#Headers],0))</f>
        <v>271719</v>
      </c>
      <c r="F164" s="21">
        <f>INDEX(Data[],MATCH($A164,Data[Dist],0),MATCH(F$6,Data[#Headers],0))</f>
        <v>271717</v>
      </c>
      <c r="G164" s="21">
        <f>INDEX(Data[],MATCH($A164,Data[Dist],0),MATCH(G$6,Data[#Headers],0))</f>
        <v>1091460</v>
      </c>
      <c r="H164" s="21">
        <f>INDEX(Data[],MATCH($A164,Data[Dist],0),MATCH(H$6,Data[#Headers],0))-G164</f>
        <v>1637189</v>
      </c>
      <c r="I164" s="24"/>
      <c r="J164" s="21">
        <f>INDEX(Notes!$I$2:$N$11,MATCH(Notes!$B$2,Notes!$I$2:$I$11,0),4)*$C164</f>
        <v>1091460</v>
      </c>
      <c r="K164" s="21">
        <f>INDEX(Notes!$I$2:$N$11,MATCH(Notes!$B$2,Notes!$I$2:$I$11,0),5)*$D164</f>
        <v>0</v>
      </c>
      <c r="L164" s="21">
        <f>INDEX(Notes!$I$2:$N$11,MATCH(Notes!$B$2,Notes!$I$2:$I$11,0),6)*$E164</f>
        <v>0</v>
      </c>
      <c r="M164" s="21">
        <f>IF(Notes!$B$2="June",'Payment Total'!$F164,0)</f>
        <v>0</v>
      </c>
      <c r="N164" s="21">
        <f t="shared" si="8"/>
        <v>0</v>
      </c>
      <c r="P164" s="25" t="s">
        <v>987</v>
      </c>
      <c r="Q164" s="25">
        <v>272865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234657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943372</v>
      </c>
      <c r="H165" s="21">
        <f>INDEX(Data[],MATCH($A165,Data[Dist],0),MATCH(H$6,Data[#Headers],0))-G165</f>
        <v>1415055</v>
      </c>
      <c r="I165" s="24"/>
      <c r="J165" s="21">
        <f>INDEX(Notes!$I$2:$N$11,MATCH(Notes!$B$2,Notes!$I$2:$I$11,0),4)*$C165</f>
        <v>943372</v>
      </c>
      <c r="K165" s="21">
        <f>INDEX(Notes!$I$2:$N$11,MATCH(Notes!$B$2,Notes!$I$2:$I$11,0),5)*$D165</f>
        <v>0</v>
      </c>
      <c r="L165" s="21">
        <f>INDEX(Notes!$I$2:$N$11,MATCH(Notes!$B$2,Notes!$I$2:$I$11,0),6)*$E165</f>
        <v>0</v>
      </c>
      <c r="M165" s="21">
        <f>IF(Notes!$B$2="June",'Payment Total'!$F165,0)</f>
        <v>0</v>
      </c>
      <c r="N165" s="21">
        <f t="shared" si="8"/>
        <v>0</v>
      </c>
      <c r="P165" s="25" t="s">
        <v>988</v>
      </c>
      <c r="Q165" s="25">
        <v>235843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438370</v>
      </c>
      <c r="E166" s="21">
        <f>INDEX(Data[],MATCH($A166,Data[Dist],0),MATCH(E$6,Data[#Headers],0))</f>
        <v>438370</v>
      </c>
      <c r="F166" s="21">
        <f>INDEX(Data[],MATCH($A166,Data[Dist],0),MATCH(F$6,Data[#Headers],0))</f>
        <v>438370</v>
      </c>
      <c r="G166" s="21">
        <f>INDEX(Data[],MATCH($A166,Data[Dist],0),MATCH(G$6,Data[#Headers],0))</f>
        <v>1762676</v>
      </c>
      <c r="H166" s="21">
        <f>INDEX(Data[],MATCH($A166,Data[Dist],0),MATCH(H$6,Data[#Headers],0))-G166</f>
        <v>2644010</v>
      </c>
      <c r="I166" s="24"/>
      <c r="J166" s="21">
        <f>INDEX(Notes!$I$2:$N$11,MATCH(Notes!$B$2,Notes!$I$2:$I$11,0),4)*$C166</f>
        <v>1762676</v>
      </c>
      <c r="K166" s="21">
        <f>INDEX(Notes!$I$2:$N$11,MATCH(Notes!$B$2,Notes!$I$2:$I$11,0),5)*$D166</f>
        <v>0</v>
      </c>
      <c r="L166" s="21">
        <f>INDEX(Notes!$I$2:$N$11,MATCH(Notes!$B$2,Notes!$I$2:$I$11,0),6)*$E166</f>
        <v>0</v>
      </c>
      <c r="M166" s="21">
        <f>IF(Notes!$B$2="June",'Payment Total'!$F166,0)</f>
        <v>0</v>
      </c>
      <c r="N166" s="21">
        <f t="shared" si="8"/>
        <v>0</v>
      </c>
      <c r="P166" s="25" t="s">
        <v>989</v>
      </c>
      <c r="Q166" s="25">
        <v>440669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351020</v>
      </c>
      <c r="E167" s="21">
        <f>INDEX(Data[],MATCH($A167,Data[Dist],0),MATCH(E$6,Data[#Headers],0))</f>
        <v>351019</v>
      </c>
      <c r="F167" s="21">
        <f>INDEX(Data[],MATCH($A167,Data[Dist],0),MATCH(F$6,Data[#Headers],0))</f>
        <v>351020</v>
      </c>
      <c r="G167" s="21">
        <f>INDEX(Data[],MATCH($A167,Data[Dist],0),MATCH(G$6,Data[#Headers],0))</f>
        <v>1411760</v>
      </c>
      <c r="H167" s="21">
        <f>INDEX(Data[],MATCH($A167,Data[Dist],0),MATCH(H$6,Data[#Headers],0))-G167</f>
        <v>2117635</v>
      </c>
      <c r="I167" s="24"/>
      <c r="J167" s="21">
        <f>INDEX(Notes!$I$2:$N$11,MATCH(Notes!$B$2,Notes!$I$2:$I$11,0),4)*$C167</f>
        <v>1411760</v>
      </c>
      <c r="K167" s="21">
        <f>INDEX(Notes!$I$2:$N$11,MATCH(Notes!$B$2,Notes!$I$2:$I$11,0),5)*$D167</f>
        <v>0</v>
      </c>
      <c r="L167" s="21">
        <f>INDEX(Notes!$I$2:$N$11,MATCH(Notes!$B$2,Notes!$I$2:$I$11,0),6)*$E167</f>
        <v>0</v>
      </c>
      <c r="M167" s="21">
        <f>IF(Notes!$B$2="June",'Payment Total'!$F167,0)</f>
        <v>0</v>
      </c>
      <c r="N167" s="21">
        <f t="shared" si="8"/>
        <v>0</v>
      </c>
      <c r="P167" s="25" t="s">
        <v>990</v>
      </c>
      <c r="Q167" s="25">
        <v>352940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1612242</v>
      </c>
      <c r="E168" s="21">
        <f>INDEX(Data[],MATCH($A168,Data[Dist],0),MATCH(E$6,Data[#Headers],0))</f>
        <v>1612241</v>
      </c>
      <c r="F168" s="21">
        <f>INDEX(Data[],MATCH($A168,Data[Dist],0),MATCH(F$6,Data[#Headers],0))</f>
        <v>1612242</v>
      </c>
      <c r="G168" s="21">
        <f>INDEX(Data[],MATCH($A168,Data[Dist],0),MATCH(G$6,Data[#Headers],0))</f>
        <v>6481976</v>
      </c>
      <c r="H168" s="21">
        <f>INDEX(Data[],MATCH($A168,Data[Dist],0),MATCH(H$6,Data[#Headers],0))-G168</f>
        <v>9722967</v>
      </c>
      <c r="I168" s="24"/>
      <c r="J168" s="21">
        <f>INDEX(Notes!$I$2:$N$11,MATCH(Notes!$B$2,Notes!$I$2:$I$11,0),4)*$C168</f>
        <v>6481976</v>
      </c>
      <c r="K168" s="21">
        <f>INDEX(Notes!$I$2:$N$11,MATCH(Notes!$B$2,Notes!$I$2:$I$11,0),5)*$D168</f>
        <v>0</v>
      </c>
      <c r="L168" s="21">
        <f>INDEX(Notes!$I$2:$N$11,MATCH(Notes!$B$2,Notes!$I$2:$I$11,0),6)*$E168</f>
        <v>0</v>
      </c>
      <c r="M168" s="21">
        <f>IF(Notes!$B$2="June",'Payment Total'!$F168,0)</f>
        <v>0</v>
      </c>
      <c r="N168" s="21">
        <f t="shared" si="8"/>
        <v>0</v>
      </c>
      <c r="P168" s="25" t="s">
        <v>991</v>
      </c>
      <c r="Q168" s="25">
        <v>1620494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361712</v>
      </c>
      <c r="F169" s="21">
        <f>INDEX(Data[],MATCH($A169,Data[Dist],0),MATCH(F$6,Data[#Headers],0))</f>
        <v>361713</v>
      </c>
      <c r="G169" s="21">
        <f>INDEX(Data[],MATCH($A169,Data[Dist],0),MATCH(G$6,Data[#Headers],0))</f>
        <v>1453776</v>
      </c>
      <c r="H169" s="21">
        <f>INDEX(Data[],MATCH($A169,Data[Dist],0),MATCH(H$6,Data[#Headers],0))-G169</f>
        <v>2180665</v>
      </c>
      <c r="I169" s="24"/>
      <c r="J169" s="21">
        <f>INDEX(Notes!$I$2:$N$11,MATCH(Notes!$B$2,Notes!$I$2:$I$11,0),4)*$C169</f>
        <v>1453776</v>
      </c>
      <c r="K169" s="21">
        <f>INDEX(Notes!$I$2:$N$11,MATCH(Notes!$B$2,Notes!$I$2:$I$11,0),5)*$D169</f>
        <v>0</v>
      </c>
      <c r="L169" s="21">
        <f>INDEX(Notes!$I$2:$N$11,MATCH(Notes!$B$2,Notes!$I$2:$I$11,0),6)*$E169</f>
        <v>0</v>
      </c>
      <c r="M169" s="21">
        <f>IF(Notes!$B$2="June",'Payment Total'!$F169,0)</f>
        <v>0</v>
      </c>
      <c r="N169" s="21">
        <f t="shared" si="8"/>
        <v>0</v>
      </c>
      <c r="P169" s="25" t="s">
        <v>992</v>
      </c>
      <c r="Q169" s="25">
        <v>363444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1587906</v>
      </c>
      <c r="E170" s="21">
        <f>INDEX(Data[],MATCH($A170,Data[Dist],0),MATCH(E$6,Data[#Headers],0))</f>
        <v>1587906</v>
      </c>
      <c r="F170" s="21">
        <f>INDEX(Data[],MATCH($A170,Data[Dist],0),MATCH(F$6,Data[#Headers],0))</f>
        <v>1587906</v>
      </c>
      <c r="G170" s="21">
        <f>INDEX(Data[],MATCH($A170,Data[Dist],0),MATCH(G$6,Data[#Headers],0))</f>
        <v>6391744</v>
      </c>
      <c r="H170" s="21">
        <f>INDEX(Data[],MATCH($A170,Data[Dist],0),MATCH(H$6,Data[#Headers],0))-G170</f>
        <v>9587614</v>
      </c>
      <c r="I170" s="24"/>
      <c r="J170" s="21">
        <f>INDEX(Notes!$I$2:$N$11,MATCH(Notes!$B$2,Notes!$I$2:$I$11,0),4)*$C170</f>
        <v>6391744</v>
      </c>
      <c r="K170" s="21">
        <f>INDEX(Notes!$I$2:$N$11,MATCH(Notes!$B$2,Notes!$I$2:$I$11,0),5)*$D170</f>
        <v>0</v>
      </c>
      <c r="L170" s="21">
        <f>INDEX(Notes!$I$2:$N$11,MATCH(Notes!$B$2,Notes!$I$2:$I$11,0),6)*$E170</f>
        <v>0</v>
      </c>
      <c r="M170" s="21">
        <f>IF(Notes!$B$2="June",'Payment Total'!$F170,0)</f>
        <v>0</v>
      </c>
      <c r="N170" s="21">
        <f t="shared" si="8"/>
        <v>0</v>
      </c>
      <c r="P170" s="25" t="s">
        <v>993</v>
      </c>
      <c r="Q170" s="25">
        <v>1597936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515344</v>
      </c>
      <c r="E171" s="21">
        <f>INDEX(Data[],MATCH($A171,Data[Dist],0),MATCH(E$6,Data[#Headers],0))</f>
        <v>515344</v>
      </c>
      <c r="F171" s="21">
        <f>INDEX(Data[],MATCH($A171,Data[Dist],0),MATCH(F$6,Data[#Headers],0))</f>
        <v>515343</v>
      </c>
      <c r="G171" s="21">
        <f>INDEX(Data[],MATCH($A171,Data[Dist],0),MATCH(G$6,Data[#Headers],0))</f>
        <v>2071912</v>
      </c>
      <c r="H171" s="21">
        <f>INDEX(Data[],MATCH($A171,Data[Dist],0),MATCH(H$6,Data[#Headers],0))-G171</f>
        <v>3107866</v>
      </c>
      <c r="I171" s="24"/>
      <c r="J171" s="21">
        <f>INDEX(Notes!$I$2:$N$11,MATCH(Notes!$B$2,Notes!$I$2:$I$11,0),4)*$C171</f>
        <v>2071912</v>
      </c>
      <c r="K171" s="21">
        <f>INDEX(Notes!$I$2:$N$11,MATCH(Notes!$B$2,Notes!$I$2:$I$11,0),5)*$D171</f>
        <v>0</v>
      </c>
      <c r="L171" s="21">
        <f>INDEX(Notes!$I$2:$N$11,MATCH(Notes!$B$2,Notes!$I$2:$I$11,0),6)*$E171</f>
        <v>0</v>
      </c>
      <c r="M171" s="21">
        <f>IF(Notes!$B$2="June",'Payment Total'!$F171,0)</f>
        <v>0</v>
      </c>
      <c r="N171" s="21">
        <f t="shared" si="8"/>
        <v>0</v>
      </c>
      <c r="P171" s="25" t="s">
        <v>994</v>
      </c>
      <c r="Q171" s="25">
        <v>517978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5634272</v>
      </c>
      <c r="E172" s="21">
        <f>INDEX(Data[],MATCH($A172,Data[Dist],0),MATCH(E$6,Data[#Headers],0))</f>
        <v>5634272</v>
      </c>
      <c r="F172" s="21">
        <f>INDEX(Data[],MATCH($A172,Data[Dist],0),MATCH(F$6,Data[#Headers],0))</f>
        <v>5634270</v>
      </c>
      <c r="G172" s="21">
        <f>INDEX(Data[],MATCH($A172,Data[Dist],0),MATCH(G$6,Data[#Headers],0))</f>
        <v>22650680</v>
      </c>
      <c r="H172" s="21">
        <f>INDEX(Data[],MATCH($A172,Data[Dist],0),MATCH(H$6,Data[#Headers],0))-G172</f>
        <v>33976017</v>
      </c>
      <c r="I172" s="24"/>
      <c r="J172" s="21">
        <f>INDEX(Notes!$I$2:$N$11,MATCH(Notes!$B$2,Notes!$I$2:$I$11,0),4)*$C172</f>
        <v>22650680</v>
      </c>
      <c r="K172" s="21">
        <f>INDEX(Notes!$I$2:$N$11,MATCH(Notes!$B$2,Notes!$I$2:$I$11,0),5)*$D172</f>
        <v>0</v>
      </c>
      <c r="L172" s="21">
        <f>INDEX(Notes!$I$2:$N$11,MATCH(Notes!$B$2,Notes!$I$2:$I$11,0),6)*$E172</f>
        <v>0</v>
      </c>
      <c r="M172" s="21">
        <f>IF(Notes!$B$2="June",'Payment Total'!$F172,0)</f>
        <v>0</v>
      </c>
      <c r="N172" s="21">
        <f t="shared" si="8"/>
        <v>0</v>
      </c>
      <c r="P172" s="25" t="s">
        <v>995</v>
      </c>
      <c r="Q172" s="25">
        <v>5662670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564336</v>
      </c>
      <c r="E173" s="21">
        <f>INDEX(Data[],MATCH($A173,Data[Dist],0),MATCH(E$6,Data[#Headers],0))</f>
        <v>564336</v>
      </c>
      <c r="F173" s="21">
        <f>INDEX(Data[],MATCH($A173,Data[Dist],0),MATCH(F$6,Data[#Headers],0))</f>
        <v>564336</v>
      </c>
      <c r="G173" s="21">
        <f>INDEX(Data[],MATCH($A173,Data[Dist],0),MATCH(G$6,Data[#Headers],0))</f>
        <v>2267576</v>
      </c>
      <c r="H173" s="21">
        <f>INDEX(Data[],MATCH($A173,Data[Dist],0),MATCH(H$6,Data[#Headers],0))-G173</f>
        <v>3401360</v>
      </c>
      <c r="I173" s="24"/>
      <c r="J173" s="21">
        <f>INDEX(Notes!$I$2:$N$11,MATCH(Notes!$B$2,Notes!$I$2:$I$11,0),4)*$C173</f>
        <v>2267576</v>
      </c>
      <c r="K173" s="21">
        <f>INDEX(Notes!$I$2:$N$11,MATCH(Notes!$B$2,Notes!$I$2:$I$11,0),5)*$D173</f>
        <v>0</v>
      </c>
      <c r="L173" s="21">
        <f>INDEX(Notes!$I$2:$N$11,MATCH(Notes!$B$2,Notes!$I$2:$I$11,0),6)*$E173</f>
        <v>0</v>
      </c>
      <c r="M173" s="21">
        <f>IF(Notes!$B$2="June",'Payment Total'!$F173,0)</f>
        <v>0</v>
      </c>
      <c r="N173" s="21">
        <f t="shared" si="8"/>
        <v>0</v>
      </c>
      <c r="P173" s="25" t="s">
        <v>996</v>
      </c>
      <c r="Q173" s="25">
        <v>566894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442232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442232</v>
      </c>
      <c r="G174" s="21">
        <f>INDEX(Data[],MATCH($A174,Data[Dist],0),MATCH(G$6,Data[#Headers],0))</f>
        <v>1777760</v>
      </c>
      <c r="H174" s="21">
        <f>INDEX(Data[],MATCH($A174,Data[Dist],0),MATCH(H$6,Data[#Headers],0))-G174</f>
        <v>2666641</v>
      </c>
      <c r="I174" s="24"/>
      <c r="J174" s="21">
        <f>INDEX(Notes!$I$2:$N$11,MATCH(Notes!$B$2,Notes!$I$2:$I$11,0),4)*$C174</f>
        <v>1777760</v>
      </c>
      <c r="K174" s="21">
        <f>INDEX(Notes!$I$2:$N$11,MATCH(Notes!$B$2,Notes!$I$2:$I$11,0),5)*$D174</f>
        <v>0</v>
      </c>
      <c r="L174" s="21">
        <f>INDEX(Notes!$I$2:$N$11,MATCH(Notes!$B$2,Notes!$I$2:$I$11,0),6)*$E174</f>
        <v>0</v>
      </c>
      <c r="M174" s="21">
        <f>IF(Notes!$B$2="June",'Payment Total'!$F174,0)</f>
        <v>0</v>
      </c>
      <c r="N174" s="21">
        <f t="shared" si="8"/>
        <v>0</v>
      </c>
      <c r="P174" s="25" t="s">
        <v>997</v>
      </c>
      <c r="Q174" s="25">
        <v>444440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209771</v>
      </c>
      <c r="E175" s="21">
        <f>INDEX(Data[],MATCH($A175,Data[Dist],0),MATCH(E$6,Data[#Headers],0))</f>
        <v>209770</v>
      </c>
      <c r="F175" s="21">
        <f>INDEX(Data[],MATCH($A175,Data[Dist],0),MATCH(F$6,Data[#Headers],0))</f>
        <v>209771</v>
      </c>
      <c r="G175" s="21">
        <f>INDEX(Data[],MATCH($A175,Data[Dist],0),MATCH(G$6,Data[#Headers],0))</f>
        <v>843704</v>
      </c>
      <c r="H175" s="21">
        <f>INDEX(Data[],MATCH($A175,Data[Dist],0),MATCH(H$6,Data[#Headers],0))-G175</f>
        <v>1265559</v>
      </c>
      <c r="I175" s="24"/>
      <c r="J175" s="21">
        <f>INDEX(Notes!$I$2:$N$11,MATCH(Notes!$B$2,Notes!$I$2:$I$11,0),4)*$C175</f>
        <v>843704</v>
      </c>
      <c r="K175" s="21">
        <f>INDEX(Notes!$I$2:$N$11,MATCH(Notes!$B$2,Notes!$I$2:$I$11,0),5)*$D175</f>
        <v>0</v>
      </c>
      <c r="L175" s="21">
        <f>INDEX(Notes!$I$2:$N$11,MATCH(Notes!$B$2,Notes!$I$2:$I$11,0),6)*$E175</f>
        <v>0</v>
      </c>
      <c r="M175" s="21">
        <f>IF(Notes!$B$2="June",'Payment Total'!$F175,0)</f>
        <v>0</v>
      </c>
      <c r="N175" s="21">
        <f t="shared" si="8"/>
        <v>0</v>
      </c>
      <c r="P175" s="25" t="s">
        <v>998</v>
      </c>
      <c r="Q175" s="25">
        <v>210926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493332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493333</v>
      </c>
      <c r="G176" s="21">
        <f>INDEX(Data[],MATCH($A176,Data[Dist],0),MATCH(G$6,Data[#Headers],0))</f>
        <v>1983468</v>
      </c>
      <c r="H176" s="21">
        <f>INDEX(Data[],MATCH($A176,Data[Dist],0),MATCH(H$6,Data[#Headers],0))-G176</f>
        <v>2975204</v>
      </c>
      <c r="I176" s="24"/>
      <c r="J176" s="21">
        <f>INDEX(Notes!$I$2:$N$11,MATCH(Notes!$B$2,Notes!$I$2:$I$11,0),4)*$C176</f>
        <v>1983468</v>
      </c>
      <c r="K176" s="21">
        <f>INDEX(Notes!$I$2:$N$11,MATCH(Notes!$B$2,Notes!$I$2:$I$11,0),5)*$D176</f>
        <v>0</v>
      </c>
      <c r="L176" s="21">
        <f>INDEX(Notes!$I$2:$N$11,MATCH(Notes!$B$2,Notes!$I$2:$I$11,0),6)*$E176</f>
        <v>0</v>
      </c>
      <c r="M176" s="21">
        <f>IF(Notes!$B$2="June",'Payment Total'!$F176,0)</f>
        <v>0</v>
      </c>
      <c r="N176" s="21">
        <f t="shared" si="8"/>
        <v>0</v>
      </c>
      <c r="P176" s="25" t="s">
        <v>999</v>
      </c>
      <c r="Q176" s="25">
        <v>495867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300028</v>
      </c>
      <c r="F177" s="21">
        <f>INDEX(Data[],MATCH($A177,Data[Dist],0),MATCH(F$6,Data[#Headers],0))</f>
        <v>300026</v>
      </c>
      <c r="G177" s="21">
        <f>INDEX(Data[],MATCH($A177,Data[Dist],0),MATCH(G$6,Data[#Headers],0))</f>
        <v>1206676</v>
      </c>
      <c r="H177" s="21">
        <f>INDEX(Data[],MATCH($A177,Data[Dist],0),MATCH(H$6,Data[#Headers],0))-G177</f>
        <v>1810016</v>
      </c>
      <c r="I177" s="24"/>
      <c r="J177" s="21">
        <f>INDEX(Notes!$I$2:$N$11,MATCH(Notes!$B$2,Notes!$I$2:$I$11,0),4)*$C177</f>
        <v>1206676</v>
      </c>
      <c r="K177" s="21">
        <f>INDEX(Notes!$I$2:$N$11,MATCH(Notes!$B$2,Notes!$I$2:$I$11,0),5)*$D177</f>
        <v>0</v>
      </c>
      <c r="L177" s="21">
        <f>INDEX(Notes!$I$2:$N$11,MATCH(Notes!$B$2,Notes!$I$2:$I$11,0),6)*$E177</f>
        <v>0</v>
      </c>
      <c r="M177" s="21">
        <f>IF(Notes!$B$2="June",'Payment Total'!$F177,0)</f>
        <v>0</v>
      </c>
      <c r="N177" s="21">
        <f t="shared" si="8"/>
        <v>0</v>
      </c>
      <c r="P177" s="25" t="s">
        <v>1000</v>
      </c>
      <c r="Q177" s="25">
        <v>301669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525483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525483</v>
      </c>
      <c r="G178" s="21">
        <f>INDEX(Data[],MATCH($A178,Data[Dist],0),MATCH(G$6,Data[#Headers],0))</f>
        <v>2111596</v>
      </c>
      <c r="H178" s="21">
        <f>INDEX(Data[],MATCH($A178,Data[Dist],0),MATCH(H$6,Data[#Headers],0))-G178</f>
        <v>3167390</v>
      </c>
      <c r="I178" s="24"/>
      <c r="J178" s="21">
        <f>INDEX(Notes!$I$2:$N$11,MATCH(Notes!$B$2,Notes!$I$2:$I$11,0),4)*$C178</f>
        <v>2111596</v>
      </c>
      <c r="K178" s="21">
        <f>INDEX(Notes!$I$2:$N$11,MATCH(Notes!$B$2,Notes!$I$2:$I$11,0),5)*$D178</f>
        <v>0</v>
      </c>
      <c r="L178" s="21">
        <f>INDEX(Notes!$I$2:$N$11,MATCH(Notes!$B$2,Notes!$I$2:$I$11,0),6)*$E178</f>
        <v>0</v>
      </c>
      <c r="M178" s="21">
        <f>IF(Notes!$B$2="June",'Payment Total'!$F178,0)</f>
        <v>0</v>
      </c>
      <c r="N178" s="21">
        <f t="shared" si="8"/>
        <v>0</v>
      </c>
      <c r="P178" s="25" t="s">
        <v>1001</v>
      </c>
      <c r="Q178" s="25">
        <v>527899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354906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354906</v>
      </c>
      <c r="G179" s="21">
        <f>INDEX(Data[],MATCH($A179,Data[Dist],0),MATCH(G$6,Data[#Headers],0))</f>
        <v>1427760</v>
      </c>
      <c r="H179" s="21">
        <f>INDEX(Data[],MATCH($A179,Data[Dist],0),MATCH(H$6,Data[#Headers],0))-G179</f>
        <v>2141640</v>
      </c>
      <c r="I179" s="24"/>
      <c r="J179" s="21">
        <f>INDEX(Notes!$I$2:$N$11,MATCH(Notes!$B$2,Notes!$I$2:$I$11,0),4)*$C179</f>
        <v>1427760</v>
      </c>
      <c r="K179" s="21">
        <f>INDEX(Notes!$I$2:$N$11,MATCH(Notes!$B$2,Notes!$I$2:$I$11,0),5)*$D179</f>
        <v>0</v>
      </c>
      <c r="L179" s="21">
        <f>INDEX(Notes!$I$2:$N$11,MATCH(Notes!$B$2,Notes!$I$2:$I$11,0),6)*$E179</f>
        <v>0</v>
      </c>
      <c r="M179" s="21">
        <f>IF(Notes!$B$2="June",'Payment Total'!$F179,0)</f>
        <v>0</v>
      </c>
      <c r="N179" s="21">
        <f t="shared" si="8"/>
        <v>0</v>
      </c>
      <c r="P179" s="25" t="s">
        <v>1002</v>
      </c>
      <c r="Q179" s="25">
        <v>356940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387879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387879</v>
      </c>
      <c r="G180" s="21">
        <f>INDEX(Data[],MATCH($A180,Data[Dist],0),MATCH(G$6,Data[#Headers],0))</f>
        <v>1561448</v>
      </c>
      <c r="H180" s="21">
        <f>INDEX(Data[],MATCH($A180,Data[Dist],0),MATCH(H$6,Data[#Headers],0))-G180</f>
        <v>2342167</v>
      </c>
      <c r="I180" s="24"/>
      <c r="J180" s="21">
        <f>INDEX(Notes!$I$2:$N$11,MATCH(Notes!$B$2,Notes!$I$2:$I$11,0),4)*$C180</f>
        <v>1561448</v>
      </c>
      <c r="K180" s="21">
        <f>INDEX(Notes!$I$2:$N$11,MATCH(Notes!$B$2,Notes!$I$2:$I$11,0),5)*$D180</f>
        <v>0</v>
      </c>
      <c r="L180" s="21">
        <f>INDEX(Notes!$I$2:$N$11,MATCH(Notes!$B$2,Notes!$I$2:$I$11,0),6)*$E180</f>
        <v>0</v>
      </c>
      <c r="M180" s="21">
        <f>IF(Notes!$B$2="June",'Payment Total'!$F180,0)</f>
        <v>0</v>
      </c>
      <c r="N180" s="21">
        <f t="shared" si="8"/>
        <v>0</v>
      </c>
      <c r="P180" s="25" t="s">
        <v>1003</v>
      </c>
      <c r="Q180" s="25">
        <v>390362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316713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316713</v>
      </c>
      <c r="G181" s="21">
        <f>INDEX(Data[],MATCH($A181,Data[Dist],0),MATCH(G$6,Data[#Headers],0))</f>
        <v>1275480</v>
      </c>
      <c r="H181" s="21">
        <f>INDEX(Data[],MATCH($A181,Data[Dist],0),MATCH(H$6,Data[#Headers],0))-G181</f>
        <v>1913215</v>
      </c>
      <c r="I181" s="24"/>
      <c r="J181" s="21">
        <f>INDEX(Notes!$I$2:$N$11,MATCH(Notes!$B$2,Notes!$I$2:$I$11,0),4)*$C181</f>
        <v>1275480</v>
      </c>
      <c r="K181" s="21">
        <f>INDEX(Notes!$I$2:$N$11,MATCH(Notes!$B$2,Notes!$I$2:$I$11,0),5)*$D181</f>
        <v>0</v>
      </c>
      <c r="L181" s="21">
        <f>INDEX(Notes!$I$2:$N$11,MATCH(Notes!$B$2,Notes!$I$2:$I$11,0),6)*$E181</f>
        <v>0</v>
      </c>
      <c r="M181" s="21">
        <f>IF(Notes!$B$2="June",'Payment Total'!$F181,0)</f>
        <v>0</v>
      </c>
      <c r="N181" s="21">
        <f t="shared" si="8"/>
        <v>0</v>
      </c>
      <c r="P181" s="25" t="s">
        <v>1004</v>
      </c>
      <c r="Q181" s="25">
        <v>318870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1052860</v>
      </c>
      <c r="E182" s="21">
        <f>INDEX(Data[],MATCH($A182,Data[Dist],0),MATCH(E$6,Data[#Headers],0))</f>
        <v>1052860</v>
      </c>
      <c r="F182" s="21">
        <f>INDEX(Data[],MATCH($A182,Data[Dist],0),MATCH(F$6,Data[#Headers],0))</f>
        <v>1052858</v>
      </c>
      <c r="G182" s="21">
        <f>INDEX(Data[],MATCH($A182,Data[Dist],0),MATCH(G$6,Data[#Headers],0))</f>
        <v>4229980</v>
      </c>
      <c r="H182" s="21">
        <f>INDEX(Data[],MATCH($A182,Data[Dist],0),MATCH(H$6,Data[#Headers],0))-G182</f>
        <v>6344966</v>
      </c>
      <c r="I182" s="24"/>
      <c r="J182" s="21">
        <f>INDEX(Notes!$I$2:$N$11,MATCH(Notes!$B$2,Notes!$I$2:$I$11,0),4)*$C182</f>
        <v>4229980</v>
      </c>
      <c r="K182" s="21">
        <f>INDEX(Notes!$I$2:$N$11,MATCH(Notes!$B$2,Notes!$I$2:$I$11,0),5)*$D182</f>
        <v>0</v>
      </c>
      <c r="L182" s="21">
        <f>INDEX(Notes!$I$2:$N$11,MATCH(Notes!$B$2,Notes!$I$2:$I$11,0),6)*$E182</f>
        <v>0</v>
      </c>
      <c r="M182" s="21">
        <f>IF(Notes!$B$2="June",'Payment Total'!$F182,0)</f>
        <v>0</v>
      </c>
      <c r="N182" s="21">
        <f t="shared" si="8"/>
        <v>0</v>
      </c>
      <c r="P182" s="25" t="s">
        <v>1005</v>
      </c>
      <c r="Q182" s="25">
        <v>1057495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405867</v>
      </c>
      <c r="E183" s="21">
        <f>INDEX(Data[],MATCH($A183,Data[Dist],0),MATCH(E$6,Data[#Headers],0))</f>
        <v>405867</v>
      </c>
      <c r="F183" s="21">
        <f>INDEX(Data[],MATCH($A183,Data[Dist],0),MATCH(F$6,Data[#Headers],0))</f>
        <v>405866</v>
      </c>
      <c r="G183" s="21">
        <f>INDEX(Data[],MATCH($A183,Data[Dist],0),MATCH(G$6,Data[#Headers],0))</f>
        <v>1633588</v>
      </c>
      <c r="H183" s="21">
        <f>INDEX(Data[],MATCH($A183,Data[Dist],0),MATCH(H$6,Data[#Headers],0))-G183</f>
        <v>2450385</v>
      </c>
      <c r="I183" s="24"/>
      <c r="J183" s="21">
        <f>INDEX(Notes!$I$2:$N$11,MATCH(Notes!$B$2,Notes!$I$2:$I$11,0),4)*$C183</f>
        <v>1633588</v>
      </c>
      <c r="K183" s="21">
        <f>INDEX(Notes!$I$2:$N$11,MATCH(Notes!$B$2,Notes!$I$2:$I$11,0),5)*$D183</f>
        <v>0</v>
      </c>
      <c r="L183" s="21">
        <f>INDEX(Notes!$I$2:$N$11,MATCH(Notes!$B$2,Notes!$I$2:$I$11,0),6)*$E183</f>
        <v>0</v>
      </c>
      <c r="M183" s="21">
        <f>IF(Notes!$B$2="June",'Payment Total'!$F183,0)</f>
        <v>0</v>
      </c>
      <c r="N183" s="21">
        <f t="shared" si="8"/>
        <v>0</v>
      </c>
      <c r="P183" s="25" t="s">
        <v>1006</v>
      </c>
      <c r="Q183" s="25">
        <v>408397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236320</v>
      </c>
      <c r="E184" s="21">
        <f>INDEX(Data[],MATCH($A184,Data[Dist],0),MATCH(E$6,Data[#Headers],0))</f>
        <v>236320</v>
      </c>
      <c r="F184" s="21">
        <f>INDEX(Data[],MATCH($A184,Data[Dist],0),MATCH(F$6,Data[#Headers],0))</f>
        <v>236318</v>
      </c>
      <c r="G184" s="21">
        <f>INDEX(Data[],MATCH($A184,Data[Dist],0),MATCH(G$6,Data[#Headers],0))</f>
        <v>952264</v>
      </c>
      <c r="H184" s="21">
        <f>INDEX(Data[],MATCH($A184,Data[Dist],0),MATCH(H$6,Data[#Headers],0))-G184</f>
        <v>1428396</v>
      </c>
      <c r="I184" s="24"/>
      <c r="J184" s="21">
        <f>INDEX(Notes!$I$2:$N$11,MATCH(Notes!$B$2,Notes!$I$2:$I$11,0),4)*$C184</f>
        <v>952264</v>
      </c>
      <c r="K184" s="21">
        <f>INDEX(Notes!$I$2:$N$11,MATCH(Notes!$B$2,Notes!$I$2:$I$11,0),5)*$D184</f>
        <v>0</v>
      </c>
      <c r="L184" s="21">
        <f>INDEX(Notes!$I$2:$N$11,MATCH(Notes!$B$2,Notes!$I$2:$I$11,0),6)*$E184</f>
        <v>0</v>
      </c>
      <c r="M184" s="21">
        <f>IF(Notes!$B$2="June",'Payment Total'!$F184,0)</f>
        <v>0</v>
      </c>
      <c r="N184" s="21">
        <f t="shared" si="8"/>
        <v>0</v>
      </c>
      <c r="P184" s="25" t="s">
        <v>1007</v>
      </c>
      <c r="Q184" s="25">
        <v>238066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1487752</v>
      </c>
      <c r="E185" s="21">
        <f>INDEX(Data[],MATCH($A185,Data[Dist],0),MATCH(E$6,Data[#Headers],0))</f>
        <v>1487752</v>
      </c>
      <c r="F185" s="21">
        <f>INDEX(Data[],MATCH($A185,Data[Dist],0),MATCH(F$6,Data[#Headers],0))</f>
        <v>1487751</v>
      </c>
      <c r="G185" s="21">
        <f>INDEX(Data[],MATCH($A185,Data[Dist],0),MATCH(G$6,Data[#Headers],0))</f>
        <v>5977288</v>
      </c>
      <c r="H185" s="21">
        <f>INDEX(Data[],MATCH($A185,Data[Dist],0),MATCH(H$6,Data[#Headers],0))-G185</f>
        <v>8965927</v>
      </c>
      <c r="I185" s="24"/>
      <c r="J185" s="21">
        <f>INDEX(Notes!$I$2:$N$11,MATCH(Notes!$B$2,Notes!$I$2:$I$11,0),4)*$C185</f>
        <v>5977288</v>
      </c>
      <c r="K185" s="21">
        <f>INDEX(Notes!$I$2:$N$11,MATCH(Notes!$B$2,Notes!$I$2:$I$11,0),5)*$D185</f>
        <v>0</v>
      </c>
      <c r="L185" s="21">
        <f>INDEX(Notes!$I$2:$N$11,MATCH(Notes!$B$2,Notes!$I$2:$I$11,0),6)*$E185</f>
        <v>0</v>
      </c>
      <c r="M185" s="21">
        <f>IF(Notes!$B$2="June",'Payment Total'!$F185,0)</f>
        <v>0</v>
      </c>
      <c r="N185" s="21">
        <f t="shared" si="8"/>
        <v>0</v>
      </c>
      <c r="P185" s="25" t="s">
        <v>1008</v>
      </c>
      <c r="Q185" s="25">
        <v>1494322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4789338</v>
      </c>
      <c r="E186" s="21">
        <f>INDEX(Data[],MATCH($A186,Data[Dist],0),MATCH(E$6,Data[#Headers],0))</f>
        <v>4789338</v>
      </c>
      <c r="F186" s="21">
        <f>INDEX(Data[],MATCH($A186,Data[Dist],0),MATCH(F$6,Data[#Headers],0))</f>
        <v>4789337</v>
      </c>
      <c r="G186" s="21">
        <f>INDEX(Data[],MATCH($A186,Data[Dist],0),MATCH(G$6,Data[#Headers],0))</f>
        <v>19237700</v>
      </c>
      <c r="H186" s="21">
        <f>INDEX(Data[],MATCH($A186,Data[Dist],0),MATCH(H$6,Data[#Headers],0))-G186</f>
        <v>28856552</v>
      </c>
      <c r="I186" s="24"/>
      <c r="J186" s="21">
        <f>INDEX(Notes!$I$2:$N$11,MATCH(Notes!$B$2,Notes!$I$2:$I$11,0),4)*$C186</f>
        <v>19237700</v>
      </c>
      <c r="K186" s="21">
        <f>INDEX(Notes!$I$2:$N$11,MATCH(Notes!$B$2,Notes!$I$2:$I$11,0),5)*$D186</f>
        <v>0</v>
      </c>
      <c r="L186" s="21">
        <f>INDEX(Notes!$I$2:$N$11,MATCH(Notes!$B$2,Notes!$I$2:$I$11,0),6)*$E186</f>
        <v>0</v>
      </c>
      <c r="M186" s="21">
        <f>IF(Notes!$B$2="June",'Payment Total'!$F186,0)</f>
        <v>0</v>
      </c>
      <c r="N186" s="21">
        <f t="shared" si="8"/>
        <v>0</v>
      </c>
      <c r="P186" s="25" t="s">
        <v>1009</v>
      </c>
      <c r="Q186" s="25">
        <v>4809425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355901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355900</v>
      </c>
      <c r="G187" s="21">
        <f>INDEX(Data[],MATCH($A187,Data[Dist],0),MATCH(G$6,Data[#Headers],0))</f>
        <v>1430924</v>
      </c>
      <c r="H187" s="21">
        <f>INDEX(Data[],MATCH($A187,Data[Dist],0),MATCH(H$6,Data[#Headers],0))-G187</f>
        <v>2146383</v>
      </c>
      <c r="I187" s="24"/>
      <c r="J187" s="21">
        <f>INDEX(Notes!$I$2:$N$11,MATCH(Notes!$B$2,Notes!$I$2:$I$11,0),4)*$C187</f>
        <v>1430924</v>
      </c>
      <c r="K187" s="21">
        <f>INDEX(Notes!$I$2:$N$11,MATCH(Notes!$B$2,Notes!$I$2:$I$11,0),5)*$D187</f>
        <v>0</v>
      </c>
      <c r="L187" s="21">
        <f>INDEX(Notes!$I$2:$N$11,MATCH(Notes!$B$2,Notes!$I$2:$I$11,0),6)*$E187</f>
        <v>0</v>
      </c>
      <c r="M187" s="21">
        <f>IF(Notes!$B$2="June",'Payment Total'!$F187,0)</f>
        <v>0</v>
      </c>
      <c r="N187" s="21">
        <f t="shared" si="8"/>
        <v>0</v>
      </c>
      <c r="P187" s="25" t="s">
        <v>1010</v>
      </c>
      <c r="Q187" s="25">
        <v>357731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2558359</v>
      </c>
      <c r="E188" s="21">
        <f>INDEX(Data[],MATCH($A188,Data[Dist],0),MATCH(E$6,Data[#Headers],0))</f>
        <v>2558359</v>
      </c>
      <c r="F188" s="21">
        <f>INDEX(Data[],MATCH($A188,Data[Dist],0),MATCH(F$6,Data[#Headers],0))</f>
        <v>2558357</v>
      </c>
      <c r="G188" s="21">
        <f>INDEX(Data[],MATCH($A188,Data[Dist],0),MATCH(G$6,Data[#Headers],0))</f>
        <v>10283744</v>
      </c>
      <c r="H188" s="21">
        <f>INDEX(Data[],MATCH($A188,Data[Dist],0),MATCH(H$6,Data[#Headers],0))-G188</f>
        <v>15425611</v>
      </c>
      <c r="I188" s="24"/>
      <c r="J188" s="21">
        <f>INDEX(Notes!$I$2:$N$11,MATCH(Notes!$B$2,Notes!$I$2:$I$11,0),4)*$C188</f>
        <v>10283744</v>
      </c>
      <c r="K188" s="21">
        <f>INDEX(Notes!$I$2:$N$11,MATCH(Notes!$B$2,Notes!$I$2:$I$11,0),5)*$D188</f>
        <v>0</v>
      </c>
      <c r="L188" s="21">
        <f>INDEX(Notes!$I$2:$N$11,MATCH(Notes!$B$2,Notes!$I$2:$I$11,0),6)*$E188</f>
        <v>0</v>
      </c>
      <c r="M188" s="21">
        <f>IF(Notes!$B$2="June",'Payment Total'!$F188,0)</f>
        <v>0</v>
      </c>
      <c r="N188" s="21">
        <f t="shared" si="8"/>
        <v>0</v>
      </c>
      <c r="P188" s="25" t="s">
        <v>1011</v>
      </c>
      <c r="Q188" s="25">
        <v>2570936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1016050</v>
      </c>
      <c r="E189" s="21">
        <f>INDEX(Data[],MATCH($A189,Data[Dist],0),MATCH(E$6,Data[#Headers],0))</f>
        <v>1016050</v>
      </c>
      <c r="F189" s="21">
        <f>INDEX(Data[],MATCH($A189,Data[Dist],0),MATCH(F$6,Data[#Headers],0))</f>
        <v>1016050</v>
      </c>
      <c r="G189" s="21">
        <f>INDEX(Data[],MATCH($A189,Data[Dist],0),MATCH(G$6,Data[#Headers],0))</f>
        <v>4086812</v>
      </c>
      <c r="H189" s="21">
        <f>INDEX(Data[],MATCH($A189,Data[Dist],0),MATCH(H$6,Data[#Headers],0))-G189</f>
        <v>6130219</v>
      </c>
      <c r="I189" s="24"/>
      <c r="J189" s="21">
        <f>INDEX(Notes!$I$2:$N$11,MATCH(Notes!$B$2,Notes!$I$2:$I$11,0),4)*$C189</f>
        <v>4086812</v>
      </c>
      <c r="K189" s="21">
        <f>INDEX(Notes!$I$2:$N$11,MATCH(Notes!$B$2,Notes!$I$2:$I$11,0),5)*$D189</f>
        <v>0</v>
      </c>
      <c r="L189" s="21">
        <f>INDEX(Notes!$I$2:$N$11,MATCH(Notes!$B$2,Notes!$I$2:$I$11,0),6)*$E189</f>
        <v>0</v>
      </c>
      <c r="M189" s="21">
        <f>IF(Notes!$B$2="June",'Payment Total'!$F189,0)</f>
        <v>0</v>
      </c>
      <c r="N189" s="21">
        <f t="shared" si="8"/>
        <v>0</v>
      </c>
      <c r="P189" s="25" t="s">
        <v>1012</v>
      </c>
      <c r="Q189" s="25">
        <v>1021703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610887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610887</v>
      </c>
      <c r="G190" s="21">
        <f>INDEX(Data[],MATCH($A190,Data[Dist],0),MATCH(G$6,Data[#Headers],0))</f>
        <v>2456844</v>
      </c>
      <c r="H190" s="21">
        <f>INDEX(Data[],MATCH($A190,Data[Dist],0),MATCH(H$6,Data[#Headers],0))-G190</f>
        <v>3685268</v>
      </c>
      <c r="I190" s="24"/>
      <c r="J190" s="21">
        <f>INDEX(Notes!$I$2:$N$11,MATCH(Notes!$B$2,Notes!$I$2:$I$11,0),4)*$C190</f>
        <v>2456844</v>
      </c>
      <c r="K190" s="21">
        <f>INDEX(Notes!$I$2:$N$11,MATCH(Notes!$B$2,Notes!$I$2:$I$11,0),5)*$D190</f>
        <v>0</v>
      </c>
      <c r="L190" s="21">
        <f>INDEX(Notes!$I$2:$N$11,MATCH(Notes!$B$2,Notes!$I$2:$I$11,0),6)*$E190</f>
        <v>0</v>
      </c>
      <c r="M190" s="21">
        <f>IF(Notes!$B$2="June",'Payment Total'!$F190,0)</f>
        <v>0</v>
      </c>
      <c r="N190" s="21">
        <f t="shared" si="8"/>
        <v>0</v>
      </c>
      <c r="P190" s="25" t="s">
        <v>1013</v>
      </c>
      <c r="Q190" s="25">
        <v>614211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251964</v>
      </c>
      <c r="G191" s="21">
        <f>INDEX(Data[],MATCH($A191,Data[Dist],0),MATCH(G$6,Data[#Headers],0))</f>
        <v>1012108</v>
      </c>
      <c r="H191" s="21">
        <f>INDEX(Data[],MATCH($A191,Data[Dist],0),MATCH(H$6,Data[#Headers],0))-G191</f>
        <v>1518161</v>
      </c>
      <c r="I191" s="24"/>
      <c r="J191" s="21">
        <f>INDEX(Notes!$I$2:$N$11,MATCH(Notes!$B$2,Notes!$I$2:$I$11,0),4)*$C191</f>
        <v>1012108</v>
      </c>
      <c r="K191" s="21">
        <f>INDEX(Notes!$I$2:$N$11,MATCH(Notes!$B$2,Notes!$I$2:$I$11,0),5)*$D191</f>
        <v>0</v>
      </c>
      <c r="L191" s="21">
        <f>INDEX(Notes!$I$2:$N$11,MATCH(Notes!$B$2,Notes!$I$2:$I$11,0),6)*$E191</f>
        <v>0</v>
      </c>
      <c r="M191" s="21">
        <f>IF(Notes!$B$2="June",'Payment Total'!$F191,0)</f>
        <v>0</v>
      </c>
      <c r="N191" s="21">
        <f t="shared" si="8"/>
        <v>0</v>
      </c>
      <c r="P191" s="25" t="s">
        <v>1014</v>
      </c>
      <c r="Q191" s="25">
        <v>253027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330556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330556</v>
      </c>
      <c r="G192" s="21">
        <f>INDEX(Data[],MATCH($A192,Data[Dist],0),MATCH(G$6,Data[#Headers],0))</f>
        <v>1329572</v>
      </c>
      <c r="H192" s="21">
        <f>INDEX(Data[],MATCH($A192,Data[Dist],0),MATCH(H$6,Data[#Headers],0))-G192</f>
        <v>1994358</v>
      </c>
      <c r="I192" s="24"/>
      <c r="J192" s="21">
        <f>INDEX(Notes!$I$2:$N$11,MATCH(Notes!$B$2,Notes!$I$2:$I$11,0),4)*$C192</f>
        <v>1329572</v>
      </c>
      <c r="K192" s="21">
        <f>INDEX(Notes!$I$2:$N$11,MATCH(Notes!$B$2,Notes!$I$2:$I$11,0),5)*$D192</f>
        <v>0</v>
      </c>
      <c r="L192" s="21">
        <f>INDEX(Notes!$I$2:$N$11,MATCH(Notes!$B$2,Notes!$I$2:$I$11,0),6)*$E192</f>
        <v>0</v>
      </c>
      <c r="M192" s="21">
        <f>IF(Notes!$B$2="June",'Payment Total'!$F192,0)</f>
        <v>0</v>
      </c>
      <c r="N192" s="21">
        <f t="shared" si="8"/>
        <v>0</v>
      </c>
      <c r="P192" s="25" t="s">
        <v>1015</v>
      </c>
      <c r="Q192" s="25">
        <v>332393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827548</v>
      </c>
      <c r="E193" s="21">
        <f>INDEX(Data[],MATCH($A193,Data[Dist],0),MATCH(E$6,Data[#Headers],0))</f>
        <v>827547</v>
      </c>
      <c r="F193" s="21">
        <f>INDEX(Data[],MATCH($A193,Data[Dist],0),MATCH(F$6,Data[#Headers],0))</f>
        <v>827548</v>
      </c>
      <c r="G193" s="21">
        <f>INDEX(Data[],MATCH($A193,Data[Dist],0),MATCH(G$6,Data[#Headers],0))</f>
        <v>3328116</v>
      </c>
      <c r="H193" s="21">
        <f>INDEX(Data[],MATCH($A193,Data[Dist],0),MATCH(H$6,Data[#Headers],0))-G193</f>
        <v>4992174</v>
      </c>
      <c r="I193" s="24"/>
      <c r="J193" s="21">
        <f>INDEX(Notes!$I$2:$N$11,MATCH(Notes!$B$2,Notes!$I$2:$I$11,0),4)*$C193</f>
        <v>3328116</v>
      </c>
      <c r="K193" s="21">
        <f>INDEX(Notes!$I$2:$N$11,MATCH(Notes!$B$2,Notes!$I$2:$I$11,0),5)*$D193</f>
        <v>0</v>
      </c>
      <c r="L193" s="21">
        <f>INDEX(Notes!$I$2:$N$11,MATCH(Notes!$B$2,Notes!$I$2:$I$11,0),6)*$E193</f>
        <v>0</v>
      </c>
      <c r="M193" s="21">
        <f>IF(Notes!$B$2="June",'Payment Total'!$F193,0)</f>
        <v>0</v>
      </c>
      <c r="N193" s="21">
        <f t="shared" si="8"/>
        <v>0</v>
      </c>
      <c r="P193" s="25" t="s">
        <v>1016</v>
      </c>
      <c r="Q193" s="25">
        <v>832029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521065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521066</v>
      </c>
      <c r="G194" s="21">
        <f>INDEX(Data[],MATCH($A194,Data[Dist],0),MATCH(G$6,Data[#Headers],0))</f>
        <v>2095160</v>
      </c>
      <c r="H194" s="21">
        <f>INDEX(Data[],MATCH($A194,Data[Dist],0),MATCH(H$6,Data[#Headers],0))-G194</f>
        <v>3142735</v>
      </c>
      <c r="I194" s="24"/>
      <c r="J194" s="21">
        <f>INDEX(Notes!$I$2:$N$11,MATCH(Notes!$B$2,Notes!$I$2:$I$11,0),4)*$C194</f>
        <v>2095160</v>
      </c>
      <c r="K194" s="21">
        <f>INDEX(Notes!$I$2:$N$11,MATCH(Notes!$B$2,Notes!$I$2:$I$11,0),5)*$D194</f>
        <v>0</v>
      </c>
      <c r="L194" s="21">
        <f>INDEX(Notes!$I$2:$N$11,MATCH(Notes!$B$2,Notes!$I$2:$I$11,0),6)*$E194</f>
        <v>0</v>
      </c>
      <c r="M194" s="21">
        <f>IF(Notes!$B$2="June",'Payment Total'!$F194,0)</f>
        <v>0</v>
      </c>
      <c r="N194" s="21">
        <f t="shared" si="8"/>
        <v>0</v>
      </c>
      <c r="P194" s="25" t="s">
        <v>1017</v>
      </c>
      <c r="Q194" s="25">
        <v>523790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630031</v>
      </c>
      <c r="E195" s="21">
        <f>INDEX(Data[],MATCH($A195,Data[Dist],0),MATCH(E$6,Data[#Headers],0))</f>
        <v>630030</v>
      </c>
      <c r="F195" s="21">
        <f>INDEX(Data[],MATCH($A195,Data[Dist],0),MATCH(F$6,Data[#Headers],0))</f>
        <v>630031</v>
      </c>
      <c r="G195" s="21">
        <f>INDEX(Data[],MATCH($A195,Data[Dist],0),MATCH(G$6,Data[#Headers],0))</f>
        <v>2532320</v>
      </c>
      <c r="H195" s="21">
        <f>INDEX(Data[],MATCH($A195,Data[Dist],0),MATCH(H$6,Data[#Headers],0))-G195</f>
        <v>3798475</v>
      </c>
      <c r="I195" s="24"/>
      <c r="J195" s="21">
        <f>INDEX(Notes!$I$2:$N$11,MATCH(Notes!$B$2,Notes!$I$2:$I$11,0),4)*$C195</f>
        <v>2532320</v>
      </c>
      <c r="K195" s="21">
        <f>INDEX(Notes!$I$2:$N$11,MATCH(Notes!$B$2,Notes!$I$2:$I$11,0),5)*$D195</f>
        <v>0</v>
      </c>
      <c r="L195" s="21">
        <f>INDEX(Notes!$I$2:$N$11,MATCH(Notes!$B$2,Notes!$I$2:$I$11,0),6)*$E195</f>
        <v>0</v>
      </c>
      <c r="M195" s="21">
        <f>IF(Notes!$B$2="June",'Payment Total'!$F195,0)</f>
        <v>0</v>
      </c>
      <c r="N195" s="21">
        <f t="shared" si="8"/>
        <v>0</v>
      </c>
      <c r="P195" s="25" t="s">
        <v>1018</v>
      </c>
      <c r="Q195" s="25">
        <v>633080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220550</v>
      </c>
      <c r="F196" s="21">
        <f>INDEX(Data[],MATCH($A196,Data[Dist],0),MATCH(F$6,Data[#Headers],0))</f>
        <v>220550</v>
      </c>
      <c r="G196" s="21">
        <f>INDEX(Data[],MATCH($A196,Data[Dist],0),MATCH(G$6,Data[#Headers],0))</f>
        <v>889192</v>
      </c>
      <c r="H196" s="21">
        <f>INDEX(Data[],MATCH($A196,Data[Dist],0),MATCH(H$6,Data[#Headers],0))-G196</f>
        <v>1333787</v>
      </c>
      <c r="I196" s="24"/>
      <c r="J196" s="21">
        <f>INDEX(Notes!$I$2:$N$11,MATCH(Notes!$B$2,Notes!$I$2:$I$11,0),4)*$C196</f>
        <v>889192</v>
      </c>
      <c r="K196" s="21">
        <f>INDEX(Notes!$I$2:$N$11,MATCH(Notes!$B$2,Notes!$I$2:$I$11,0),5)*$D196</f>
        <v>0</v>
      </c>
      <c r="L196" s="21">
        <f>INDEX(Notes!$I$2:$N$11,MATCH(Notes!$B$2,Notes!$I$2:$I$11,0),6)*$E196</f>
        <v>0</v>
      </c>
      <c r="M196" s="21">
        <f>IF(Notes!$B$2="June",'Payment Total'!$F196,0)</f>
        <v>0</v>
      </c>
      <c r="N196" s="21">
        <f t="shared" si="8"/>
        <v>0</v>
      </c>
      <c r="P196" s="25" t="s">
        <v>1019</v>
      </c>
      <c r="Q196" s="25">
        <v>222298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704875</v>
      </c>
      <c r="E197" s="21">
        <f>INDEX(Data[],MATCH($A197,Data[Dist],0),MATCH(E$6,Data[#Headers],0))</f>
        <v>704875</v>
      </c>
      <c r="F197" s="21">
        <f>INDEX(Data[],MATCH($A197,Data[Dist],0),MATCH(F$6,Data[#Headers],0))</f>
        <v>704874</v>
      </c>
      <c r="G197" s="21">
        <f>INDEX(Data[],MATCH($A197,Data[Dist],0),MATCH(G$6,Data[#Headers],0))</f>
        <v>2834040</v>
      </c>
      <c r="H197" s="21">
        <f>INDEX(Data[],MATCH($A197,Data[Dist],0),MATCH(H$6,Data[#Headers],0))-G197</f>
        <v>4251060</v>
      </c>
      <c r="I197" s="24"/>
      <c r="J197" s="21">
        <f>INDEX(Notes!$I$2:$N$11,MATCH(Notes!$B$2,Notes!$I$2:$I$11,0),4)*$C197</f>
        <v>2834040</v>
      </c>
      <c r="K197" s="21">
        <f>INDEX(Notes!$I$2:$N$11,MATCH(Notes!$B$2,Notes!$I$2:$I$11,0),5)*$D197</f>
        <v>0</v>
      </c>
      <c r="L197" s="21">
        <f>INDEX(Notes!$I$2:$N$11,MATCH(Notes!$B$2,Notes!$I$2:$I$11,0),6)*$E197</f>
        <v>0</v>
      </c>
      <c r="M197" s="21">
        <f>IF(Notes!$B$2="June",'Payment Total'!$F197,0)</f>
        <v>0</v>
      </c>
      <c r="N197" s="21">
        <f t="shared" si="8"/>
        <v>0</v>
      </c>
      <c r="P197" s="25" t="s">
        <v>1020</v>
      </c>
      <c r="Q197" s="25">
        <v>708510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255839</v>
      </c>
      <c r="G198" s="21">
        <f>INDEX(Data[],MATCH($A198,Data[Dist],0),MATCH(G$6,Data[#Headers],0))</f>
        <v>1028160</v>
      </c>
      <c r="H198" s="21">
        <f>INDEX(Data[],MATCH($A198,Data[Dist],0),MATCH(H$6,Data[#Headers],0))-G198</f>
        <v>1542238</v>
      </c>
      <c r="I198" s="24"/>
      <c r="J198" s="21">
        <f>INDEX(Notes!$I$2:$N$11,MATCH(Notes!$B$2,Notes!$I$2:$I$11,0),4)*$C198</f>
        <v>1028160</v>
      </c>
      <c r="K198" s="21">
        <f>INDEX(Notes!$I$2:$N$11,MATCH(Notes!$B$2,Notes!$I$2:$I$11,0),5)*$D198</f>
        <v>0</v>
      </c>
      <c r="L198" s="21">
        <f>INDEX(Notes!$I$2:$N$11,MATCH(Notes!$B$2,Notes!$I$2:$I$11,0),6)*$E198</f>
        <v>0</v>
      </c>
      <c r="M198" s="21">
        <f>IF(Notes!$B$2="June",'Payment Total'!$F198,0)</f>
        <v>0</v>
      </c>
      <c r="N198" s="21">
        <f t="shared" si="8"/>
        <v>0</v>
      </c>
      <c r="P198" s="25" t="s">
        <v>1021</v>
      </c>
      <c r="Q198" s="25">
        <v>257040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191124</v>
      </c>
      <c r="F199" s="21">
        <f>INDEX(Data[],MATCH($A199,Data[Dist],0),MATCH(F$6,Data[#Headers],0))</f>
        <v>191125</v>
      </c>
      <c r="G199" s="21">
        <f>INDEX(Data[],MATCH($A199,Data[Dist],0),MATCH(G$6,Data[#Headers],0))</f>
        <v>767816</v>
      </c>
      <c r="H199" s="21">
        <f>INDEX(Data[],MATCH($A199,Data[Dist],0),MATCH(H$6,Data[#Headers],0))-G199</f>
        <v>1151728</v>
      </c>
      <c r="I199" s="24"/>
      <c r="J199" s="21">
        <f>INDEX(Notes!$I$2:$N$11,MATCH(Notes!$B$2,Notes!$I$2:$I$11,0),4)*$C199</f>
        <v>767816</v>
      </c>
      <c r="K199" s="21">
        <f>INDEX(Notes!$I$2:$N$11,MATCH(Notes!$B$2,Notes!$I$2:$I$11,0),5)*$D199</f>
        <v>0</v>
      </c>
      <c r="L199" s="21">
        <f>INDEX(Notes!$I$2:$N$11,MATCH(Notes!$B$2,Notes!$I$2:$I$11,0),6)*$E199</f>
        <v>0</v>
      </c>
      <c r="M199" s="21">
        <f>IF(Notes!$B$2="June",'Payment Total'!$F199,0)</f>
        <v>0</v>
      </c>
      <c r="N199" s="21">
        <f t="shared" si="8"/>
        <v>0</v>
      </c>
      <c r="P199" s="25" t="s">
        <v>1022</v>
      </c>
      <c r="Q199" s="25">
        <v>191954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168145</v>
      </c>
      <c r="F200" s="21">
        <f>INDEX(Data[],MATCH($A200,Data[Dist],0),MATCH(F$6,Data[#Headers],0))</f>
        <v>168144</v>
      </c>
      <c r="G200" s="21">
        <f>INDEX(Data[],MATCH($A200,Data[Dist],0),MATCH(G$6,Data[#Headers],0))</f>
        <v>675568</v>
      </c>
      <c r="H200" s="21">
        <f>INDEX(Data[],MATCH($A200,Data[Dist],0),MATCH(H$6,Data[#Headers],0))-G200</f>
        <v>1013350</v>
      </c>
      <c r="I200" s="24"/>
      <c r="J200" s="21">
        <f>INDEX(Notes!$I$2:$N$11,MATCH(Notes!$B$2,Notes!$I$2:$I$11,0),4)*$C200</f>
        <v>675568</v>
      </c>
      <c r="K200" s="21">
        <f>INDEX(Notes!$I$2:$N$11,MATCH(Notes!$B$2,Notes!$I$2:$I$11,0),5)*$D200</f>
        <v>0</v>
      </c>
      <c r="L200" s="21">
        <f>INDEX(Notes!$I$2:$N$11,MATCH(Notes!$B$2,Notes!$I$2:$I$11,0),6)*$E200</f>
        <v>0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1023</v>
      </c>
      <c r="Q200" s="25">
        <v>168892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INDEX($A$7:$H$331,MATCH($S200,$A$7:$A$331,0),3)-Q200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154555</v>
      </c>
      <c r="F201" s="21">
        <f>INDEX(Data[],MATCH($A201,Data[Dist],0),MATCH(F$6,Data[#Headers],0))</f>
        <v>154554</v>
      </c>
      <c r="G201" s="21">
        <f>INDEX(Data[],MATCH($A201,Data[Dist],0),MATCH(G$6,Data[#Headers],0))</f>
        <v>621140</v>
      </c>
      <c r="H201" s="21">
        <f>INDEX(Data[],MATCH($A201,Data[Dist],0),MATCH(H$6,Data[#Headers],0))-G201</f>
        <v>931711</v>
      </c>
      <c r="I201" s="24"/>
      <c r="J201" s="21">
        <f>INDEX(Notes!$I$2:$N$11,MATCH(Notes!$B$2,Notes!$I$2:$I$11,0),4)*$C201</f>
        <v>621140</v>
      </c>
      <c r="K201" s="21">
        <f>INDEX(Notes!$I$2:$N$11,MATCH(Notes!$B$2,Notes!$I$2:$I$11,0),5)*$D201</f>
        <v>0</v>
      </c>
      <c r="L201" s="21">
        <f>INDEX(Notes!$I$2:$N$11,MATCH(Notes!$B$2,Notes!$I$2:$I$11,0),6)*$E201</f>
        <v>0</v>
      </c>
      <c r="M201" s="21">
        <f>IF(Notes!$B$2="June",'Payment Total'!$F201,0)</f>
        <v>0</v>
      </c>
      <c r="N201" s="21">
        <f t="shared" si="12"/>
        <v>0</v>
      </c>
      <c r="P201" s="25" t="s">
        <v>1024</v>
      </c>
      <c r="Q201" s="25">
        <v>155285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416318</v>
      </c>
      <c r="E202" s="21">
        <f>INDEX(Data[],MATCH($A202,Data[Dist],0),MATCH(E$6,Data[#Headers],0))</f>
        <v>416318</v>
      </c>
      <c r="F202" s="21">
        <f>INDEX(Data[],MATCH($A202,Data[Dist],0),MATCH(F$6,Data[#Headers],0))</f>
        <v>416316</v>
      </c>
      <c r="G202" s="21">
        <f>INDEX(Data[],MATCH($A202,Data[Dist],0),MATCH(G$6,Data[#Headers],0))</f>
        <v>1674256</v>
      </c>
      <c r="H202" s="21">
        <f>INDEX(Data[],MATCH($A202,Data[Dist],0),MATCH(H$6,Data[#Headers],0))-G202</f>
        <v>2511381</v>
      </c>
      <c r="I202" s="24"/>
      <c r="J202" s="21">
        <f>INDEX(Notes!$I$2:$N$11,MATCH(Notes!$B$2,Notes!$I$2:$I$11,0),4)*$C202</f>
        <v>1674256</v>
      </c>
      <c r="K202" s="21">
        <f>INDEX(Notes!$I$2:$N$11,MATCH(Notes!$B$2,Notes!$I$2:$I$11,0),5)*$D202</f>
        <v>0</v>
      </c>
      <c r="L202" s="21">
        <f>INDEX(Notes!$I$2:$N$11,MATCH(Notes!$B$2,Notes!$I$2:$I$11,0),6)*$E202</f>
        <v>0</v>
      </c>
      <c r="M202" s="21">
        <f>IF(Notes!$B$2="June",'Payment Total'!$F202,0)</f>
        <v>0</v>
      </c>
      <c r="N202" s="21">
        <f t="shared" si="12"/>
        <v>0</v>
      </c>
      <c r="P202" s="25" t="s">
        <v>1025</v>
      </c>
      <c r="Q202" s="25">
        <v>418564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1322937</v>
      </c>
      <c r="E203" s="21">
        <f>INDEX(Data[],MATCH($A203,Data[Dist],0),MATCH(E$6,Data[#Headers],0))</f>
        <v>1322938</v>
      </c>
      <c r="F203" s="21">
        <f>INDEX(Data[],MATCH($A203,Data[Dist],0),MATCH(F$6,Data[#Headers],0))</f>
        <v>1322936</v>
      </c>
      <c r="G203" s="21">
        <f>INDEX(Data[],MATCH($A203,Data[Dist],0),MATCH(G$6,Data[#Headers],0))</f>
        <v>5317772</v>
      </c>
      <c r="H203" s="21">
        <f>INDEX(Data[],MATCH($A203,Data[Dist],0),MATCH(H$6,Data[#Headers],0))-G203</f>
        <v>7976655</v>
      </c>
      <c r="I203" s="24"/>
      <c r="J203" s="21">
        <f>INDEX(Notes!$I$2:$N$11,MATCH(Notes!$B$2,Notes!$I$2:$I$11,0),4)*$C203</f>
        <v>5317772</v>
      </c>
      <c r="K203" s="21">
        <f>INDEX(Notes!$I$2:$N$11,MATCH(Notes!$B$2,Notes!$I$2:$I$11,0),5)*$D203</f>
        <v>0</v>
      </c>
      <c r="L203" s="21">
        <f>INDEX(Notes!$I$2:$N$11,MATCH(Notes!$B$2,Notes!$I$2:$I$11,0),6)*$E203</f>
        <v>0</v>
      </c>
      <c r="M203" s="21">
        <f>IF(Notes!$B$2="June",'Payment Total'!$F203,0)</f>
        <v>0</v>
      </c>
      <c r="N203" s="21">
        <f t="shared" si="12"/>
        <v>0</v>
      </c>
      <c r="P203" s="25" t="s">
        <v>1026</v>
      </c>
      <c r="Q203" s="25">
        <v>1329443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814298</v>
      </c>
      <c r="E204" s="21">
        <f>INDEX(Data[],MATCH($A204,Data[Dist],0),MATCH(E$6,Data[#Headers],0))</f>
        <v>814298</v>
      </c>
      <c r="F204" s="21">
        <f>INDEX(Data[],MATCH($A204,Data[Dist],0),MATCH(F$6,Data[#Headers],0))</f>
        <v>814296</v>
      </c>
      <c r="G204" s="21">
        <f>INDEX(Data[],MATCH($A204,Data[Dist],0),MATCH(G$6,Data[#Headers],0))</f>
        <v>3273668</v>
      </c>
      <c r="H204" s="21">
        <f>INDEX(Data[],MATCH($A204,Data[Dist],0),MATCH(H$6,Data[#Headers],0))-G204</f>
        <v>4910502</v>
      </c>
      <c r="I204" s="24"/>
      <c r="J204" s="21">
        <f>INDEX(Notes!$I$2:$N$11,MATCH(Notes!$B$2,Notes!$I$2:$I$11,0),4)*$C204</f>
        <v>3273668</v>
      </c>
      <c r="K204" s="21">
        <f>INDEX(Notes!$I$2:$N$11,MATCH(Notes!$B$2,Notes!$I$2:$I$11,0),5)*$D204</f>
        <v>0</v>
      </c>
      <c r="L204" s="21">
        <f>INDEX(Notes!$I$2:$N$11,MATCH(Notes!$B$2,Notes!$I$2:$I$11,0),6)*$E204</f>
        <v>0</v>
      </c>
      <c r="M204" s="21">
        <f>IF(Notes!$B$2="June",'Payment Total'!$F204,0)</f>
        <v>0</v>
      </c>
      <c r="N204" s="21">
        <f t="shared" si="12"/>
        <v>0</v>
      </c>
      <c r="P204" s="25" t="s">
        <v>1027</v>
      </c>
      <c r="Q204" s="25">
        <v>818417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203005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815328</v>
      </c>
      <c r="H205" s="21">
        <f>INDEX(Data[],MATCH($A205,Data[Dist],0),MATCH(H$6,Data[#Headers],0))-G205</f>
        <v>1222990</v>
      </c>
      <c r="I205" s="24"/>
      <c r="J205" s="21">
        <f>INDEX(Notes!$I$2:$N$11,MATCH(Notes!$B$2,Notes!$I$2:$I$11,0),4)*$C205</f>
        <v>815328</v>
      </c>
      <c r="K205" s="21">
        <f>INDEX(Notes!$I$2:$N$11,MATCH(Notes!$B$2,Notes!$I$2:$I$11,0),5)*$D205</f>
        <v>0</v>
      </c>
      <c r="L205" s="21">
        <f>INDEX(Notes!$I$2:$N$11,MATCH(Notes!$B$2,Notes!$I$2:$I$11,0),6)*$E205</f>
        <v>0</v>
      </c>
      <c r="M205" s="21">
        <f>IF(Notes!$B$2="June",'Payment Total'!$F205,0)</f>
        <v>0</v>
      </c>
      <c r="N205" s="21">
        <f t="shared" si="12"/>
        <v>0</v>
      </c>
      <c r="P205" s="25" t="s">
        <v>1028</v>
      </c>
      <c r="Q205" s="25">
        <v>203832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3525470</v>
      </c>
      <c r="E206" s="21">
        <f>INDEX(Data[],MATCH($A206,Data[Dist],0),MATCH(E$6,Data[#Headers],0))</f>
        <v>3525470</v>
      </c>
      <c r="F206" s="21">
        <f>INDEX(Data[],MATCH($A206,Data[Dist],0),MATCH(F$6,Data[#Headers],0))</f>
        <v>3525471</v>
      </c>
      <c r="G206" s="21">
        <f>INDEX(Data[],MATCH($A206,Data[Dist],0),MATCH(G$6,Data[#Headers],0))</f>
        <v>14168276</v>
      </c>
      <c r="H206" s="21">
        <f>INDEX(Data[],MATCH($A206,Data[Dist],0),MATCH(H$6,Data[#Headers],0))-G206</f>
        <v>21252415</v>
      </c>
      <c r="I206" s="24"/>
      <c r="J206" s="21">
        <f>INDEX(Notes!$I$2:$N$11,MATCH(Notes!$B$2,Notes!$I$2:$I$11,0),4)*$C206</f>
        <v>14168276</v>
      </c>
      <c r="K206" s="21">
        <f>INDEX(Notes!$I$2:$N$11,MATCH(Notes!$B$2,Notes!$I$2:$I$11,0),5)*$D206</f>
        <v>0</v>
      </c>
      <c r="L206" s="21">
        <f>INDEX(Notes!$I$2:$N$11,MATCH(Notes!$B$2,Notes!$I$2:$I$11,0),6)*$E206</f>
        <v>0</v>
      </c>
      <c r="M206" s="21">
        <f>IF(Notes!$B$2="June",'Payment Total'!$F206,0)</f>
        <v>0</v>
      </c>
      <c r="N206" s="21">
        <f t="shared" si="12"/>
        <v>0</v>
      </c>
      <c r="P206" s="25" t="s">
        <v>1029</v>
      </c>
      <c r="Q206" s="25">
        <v>3542069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420039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420039</v>
      </c>
      <c r="G207" s="21">
        <f>INDEX(Data[],MATCH($A207,Data[Dist],0),MATCH(G$6,Data[#Headers],0))</f>
        <v>1689068</v>
      </c>
      <c r="H207" s="21">
        <f>INDEX(Data[],MATCH($A207,Data[Dist],0),MATCH(H$6,Data[#Headers],0))-G207</f>
        <v>2533602</v>
      </c>
      <c r="I207" s="24"/>
      <c r="J207" s="21">
        <f>INDEX(Notes!$I$2:$N$11,MATCH(Notes!$B$2,Notes!$I$2:$I$11,0),4)*$C207</f>
        <v>1689068</v>
      </c>
      <c r="K207" s="21">
        <f>INDEX(Notes!$I$2:$N$11,MATCH(Notes!$B$2,Notes!$I$2:$I$11,0),5)*$D207</f>
        <v>0</v>
      </c>
      <c r="L207" s="21">
        <f>INDEX(Notes!$I$2:$N$11,MATCH(Notes!$B$2,Notes!$I$2:$I$11,0),6)*$E207</f>
        <v>0</v>
      </c>
      <c r="M207" s="21">
        <f>IF(Notes!$B$2="June",'Payment Total'!$F207,0)</f>
        <v>0</v>
      </c>
      <c r="N207" s="21">
        <f t="shared" si="12"/>
        <v>0</v>
      </c>
      <c r="P207" s="25" t="s">
        <v>1030</v>
      </c>
      <c r="Q207" s="25">
        <v>422267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1019025</v>
      </c>
      <c r="E208" s="21">
        <f>INDEX(Data[],MATCH($A208,Data[Dist],0),MATCH(E$6,Data[#Headers],0))</f>
        <v>1019025</v>
      </c>
      <c r="F208" s="21">
        <f>INDEX(Data[],MATCH($A208,Data[Dist],0),MATCH(F$6,Data[#Headers],0))</f>
        <v>1019023</v>
      </c>
      <c r="G208" s="21">
        <f>INDEX(Data[],MATCH($A208,Data[Dist],0),MATCH(G$6,Data[#Headers],0))</f>
        <v>4096904</v>
      </c>
      <c r="H208" s="21">
        <f>INDEX(Data[],MATCH($A208,Data[Dist],0),MATCH(H$6,Data[#Headers],0))-G208</f>
        <v>6145356</v>
      </c>
      <c r="I208" s="24"/>
      <c r="J208" s="21">
        <f>INDEX(Notes!$I$2:$N$11,MATCH(Notes!$B$2,Notes!$I$2:$I$11,0),4)*$C208</f>
        <v>4096904</v>
      </c>
      <c r="K208" s="21">
        <f>INDEX(Notes!$I$2:$N$11,MATCH(Notes!$B$2,Notes!$I$2:$I$11,0),5)*$D208</f>
        <v>0</v>
      </c>
      <c r="L208" s="21">
        <f>INDEX(Notes!$I$2:$N$11,MATCH(Notes!$B$2,Notes!$I$2:$I$11,0),6)*$E208</f>
        <v>0</v>
      </c>
      <c r="M208" s="21">
        <f>IF(Notes!$B$2="June",'Payment Total'!$F208,0)</f>
        <v>0</v>
      </c>
      <c r="N208" s="21">
        <f t="shared" si="12"/>
        <v>0</v>
      </c>
      <c r="P208" s="25" t="s">
        <v>1031</v>
      </c>
      <c r="Q208" s="25">
        <v>1024226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300331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300331</v>
      </c>
      <c r="G209" s="21">
        <f>INDEX(Data[],MATCH($A209,Data[Dist],0),MATCH(G$6,Data[#Headers],0))</f>
        <v>1208480</v>
      </c>
      <c r="H209" s="21">
        <f>INDEX(Data[],MATCH($A209,Data[Dist],0),MATCH(H$6,Data[#Headers],0))-G209</f>
        <v>1812716</v>
      </c>
      <c r="I209" s="24"/>
      <c r="J209" s="21">
        <f>INDEX(Notes!$I$2:$N$11,MATCH(Notes!$B$2,Notes!$I$2:$I$11,0),4)*$C209</f>
        <v>1208480</v>
      </c>
      <c r="K209" s="21">
        <f>INDEX(Notes!$I$2:$N$11,MATCH(Notes!$B$2,Notes!$I$2:$I$11,0),5)*$D209</f>
        <v>0</v>
      </c>
      <c r="L209" s="21">
        <f>INDEX(Notes!$I$2:$N$11,MATCH(Notes!$B$2,Notes!$I$2:$I$11,0),6)*$E209</f>
        <v>0</v>
      </c>
      <c r="M209" s="21">
        <f>IF(Notes!$B$2="June",'Payment Total'!$F209,0)</f>
        <v>0</v>
      </c>
      <c r="N209" s="21">
        <f t="shared" si="12"/>
        <v>0</v>
      </c>
      <c r="P209" s="25" t="s">
        <v>1032</v>
      </c>
      <c r="Q209" s="25">
        <v>302120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639036</v>
      </c>
      <c r="E210" s="21">
        <f>INDEX(Data[],MATCH($A210,Data[Dist],0),MATCH(E$6,Data[#Headers],0))</f>
        <v>639036</v>
      </c>
      <c r="F210" s="21">
        <f>INDEX(Data[],MATCH($A210,Data[Dist],0),MATCH(F$6,Data[#Headers],0))</f>
        <v>639036</v>
      </c>
      <c r="G210" s="21">
        <f>INDEX(Data[],MATCH($A210,Data[Dist],0),MATCH(G$6,Data[#Headers],0))</f>
        <v>2570716</v>
      </c>
      <c r="H210" s="21">
        <f>INDEX(Data[],MATCH($A210,Data[Dist],0),MATCH(H$6,Data[#Headers],0))-G210</f>
        <v>3856072</v>
      </c>
      <c r="I210" s="24"/>
      <c r="J210" s="21">
        <f>INDEX(Notes!$I$2:$N$11,MATCH(Notes!$B$2,Notes!$I$2:$I$11,0),4)*$C210</f>
        <v>2570716</v>
      </c>
      <c r="K210" s="21">
        <f>INDEX(Notes!$I$2:$N$11,MATCH(Notes!$B$2,Notes!$I$2:$I$11,0),5)*$D210</f>
        <v>0</v>
      </c>
      <c r="L210" s="21">
        <f>INDEX(Notes!$I$2:$N$11,MATCH(Notes!$B$2,Notes!$I$2:$I$11,0),6)*$E210</f>
        <v>0</v>
      </c>
      <c r="M210" s="21">
        <f>IF(Notes!$B$2="June",'Payment Total'!$F210,0)</f>
        <v>0</v>
      </c>
      <c r="N210" s="21">
        <f t="shared" si="12"/>
        <v>0</v>
      </c>
      <c r="P210" s="25" t="s">
        <v>1033</v>
      </c>
      <c r="Q210" s="25">
        <v>642679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453749</v>
      </c>
      <c r="E211" s="21">
        <f>INDEX(Data[],MATCH($A211,Data[Dist],0),MATCH(E$6,Data[#Headers],0))</f>
        <v>453749</v>
      </c>
      <c r="F211" s="21">
        <f>INDEX(Data[],MATCH($A211,Data[Dist],0),MATCH(F$6,Data[#Headers],0))</f>
        <v>453748</v>
      </c>
      <c r="G211" s="21">
        <f>INDEX(Data[],MATCH($A211,Data[Dist],0),MATCH(G$6,Data[#Headers],0))</f>
        <v>1823000</v>
      </c>
      <c r="H211" s="21">
        <f>INDEX(Data[],MATCH($A211,Data[Dist],0),MATCH(H$6,Data[#Headers],0))-G211</f>
        <v>2734497</v>
      </c>
      <c r="I211" s="24"/>
      <c r="J211" s="21">
        <f>INDEX(Notes!$I$2:$N$11,MATCH(Notes!$B$2,Notes!$I$2:$I$11,0),4)*$C211</f>
        <v>1823000</v>
      </c>
      <c r="K211" s="21">
        <f>INDEX(Notes!$I$2:$N$11,MATCH(Notes!$B$2,Notes!$I$2:$I$11,0),5)*$D211</f>
        <v>0</v>
      </c>
      <c r="L211" s="21">
        <f>INDEX(Notes!$I$2:$N$11,MATCH(Notes!$B$2,Notes!$I$2:$I$11,0),6)*$E211</f>
        <v>0</v>
      </c>
      <c r="M211" s="21">
        <f>IF(Notes!$B$2="June",'Payment Total'!$F211,0)</f>
        <v>0</v>
      </c>
      <c r="N211" s="21">
        <f t="shared" si="12"/>
        <v>0</v>
      </c>
      <c r="P211" s="25" t="s">
        <v>1034</v>
      </c>
      <c r="Q211" s="25">
        <v>455750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2409442</v>
      </c>
      <c r="E212" s="21">
        <f>INDEX(Data[],MATCH($A212,Data[Dist],0),MATCH(E$6,Data[#Headers],0))</f>
        <v>2409443</v>
      </c>
      <c r="F212" s="21">
        <f>INDEX(Data[],MATCH($A212,Data[Dist],0),MATCH(F$6,Data[#Headers],0))</f>
        <v>2409441</v>
      </c>
      <c r="G212" s="21">
        <f>INDEX(Data[],MATCH($A212,Data[Dist],0),MATCH(G$6,Data[#Headers],0))</f>
        <v>9681480</v>
      </c>
      <c r="H212" s="21">
        <f>INDEX(Data[],MATCH($A212,Data[Dist],0),MATCH(H$6,Data[#Headers],0))-G212</f>
        <v>14522220</v>
      </c>
      <c r="I212" s="24"/>
      <c r="J212" s="21">
        <f>INDEX(Notes!$I$2:$N$11,MATCH(Notes!$B$2,Notes!$I$2:$I$11,0),4)*$C212</f>
        <v>9681480</v>
      </c>
      <c r="K212" s="21">
        <f>INDEX(Notes!$I$2:$N$11,MATCH(Notes!$B$2,Notes!$I$2:$I$11,0),5)*$D212</f>
        <v>0</v>
      </c>
      <c r="L212" s="21">
        <f>INDEX(Notes!$I$2:$N$11,MATCH(Notes!$B$2,Notes!$I$2:$I$11,0),6)*$E212</f>
        <v>0</v>
      </c>
      <c r="M212" s="21">
        <f>IF(Notes!$B$2="June",'Payment Total'!$F212,0)</f>
        <v>0</v>
      </c>
      <c r="N212" s="21">
        <f t="shared" si="12"/>
        <v>0</v>
      </c>
      <c r="P212" s="25" t="s">
        <v>1035</v>
      </c>
      <c r="Q212" s="25">
        <v>2420370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522836</v>
      </c>
      <c r="E213" s="21">
        <f>INDEX(Data[],MATCH($A213,Data[Dist],0),MATCH(E$6,Data[#Headers],0))</f>
        <v>522836</v>
      </c>
      <c r="F213" s="21">
        <f>INDEX(Data[],MATCH($A213,Data[Dist],0),MATCH(F$6,Data[#Headers],0))</f>
        <v>522834</v>
      </c>
      <c r="G213" s="21">
        <f>INDEX(Data[],MATCH($A213,Data[Dist],0),MATCH(G$6,Data[#Headers],0))</f>
        <v>2103096</v>
      </c>
      <c r="H213" s="21">
        <f>INDEX(Data[],MATCH($A213,Data[Dist],0),MATCH(H$6,Data[#Headers],0))-G213</f>
        <v>3154641</v>
      </c>
      <c r="I213" s="24"/>
      <c r="J213" s="21">
        <f>INDEX(Notes!$I$2:$N$11,MATCH(Notes!$B$2,Notes!$I$2:$I$11,0),4)*$C213</f>
        <v>2103096</v>
      </c>
      <c r="K213" s="21">
        <f>INDEX(Notes!$I$2:$N$11,MATCH(Notes!$B$2,Notes!$I$2:$I$11,0),5)*$D213</f>
        <v>0</v>
      </c>
      <c r="L213" s="21">
        <f>INDEX(Notes!$I$2:$N$11,MATCH(Notes!$B$2,Notes!$I$2:$I$11,0),6)*$E213</f>
        <v>0</v>
      </c>
      <c r="M213" s="21">
        <f>IF(Notes!$B$2="June",'Payment Total'!$F213,0)</f>
        <v>0</v>
      </c>
      <c r="N213" s="21">
        <f t="shared" si="12"/>
        <v>0</v>
      </c>
      <c r="P213" s="25" t="s">
        <v>1036</v>
      </c>
      <c r="Q213" s="25">
        <v>525774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376829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376829</v>
      </c>
      <c r="G214" s="21">
        <f>INDEX(Data[],MATCH($A214,Data[Dist],0),MATCH(G$6,Data[#Headers],0))</f>
        <v>1514920</v>
      </c>
      <c r="H214" s="21">
        <f>INDEX(Data[],MATCH($A214,Data[Dist],0),MATCH(H$6,Data[#Headers],0))-G214</f>
        <v>2272379</v>
      </c>
      <c r="I214" s="24"/>
      <c r="J214" s="21">
        <f>INDEX(Notes!$I$2:$N$11,MATCH(Notes!$B$2,Notes!$I$2:$I$11,0),4)*$C214</f>
        <v>1514920</v>
      </c>
      <c r="K214" s="21">
        <f>INDEX(Notes!$I$2:$N$11,MATCH(Notes!$B$2,Notes!$I$2:$I$11,0),5)*$D214</f>
        <v>0</v>
      </c>
      <c r="L214" s="21">
        <f>INDEX(Notes!$I$2:$N$11,MATCH(Notes!$B$2,Notes!$I$2:$I$11,0),6)*$E214</f>
        <v>0</v>
      </c>
      <c r="M214" s="21">
        <f>IF(Notes!$B$2="June",'Payment Total'!$F214,0)</f>
        <v>0</v>
      </c>
      <c r="N214" s="21">
        <f t="shared" si="12"/>
        <v>0</v>
      </c>
      <c r="P214" s="25" t="s">
        <v>1037</v>
      </c>
      <c r="Q214" s="25">
        <v>378730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825476</v>
      </c>
      <c r="E215" s="21">
        <f>INDEX(Data[],MATCH($A215,Data[Dist],0),MATCH(E$6,Data[#Headers],0))</f>
        <v>825476</v>
      </c>
      <c r="F215" s="21">
        <f>INDEX(Data[],MATCH($A215,Data[Dist],0),MATCH(F$6,Data[#Headers],0))</f>
        <v>825475</v>
      </c>
      <c r="G215" s="21">
        <f>INDEX(Data[],MATCH($A215,Data[Dist],0),MATCH(G$6,Data[#Headers],0))</f>
        <v>3318516</v>
      </c>
      <c r="H215" s="21">
        <f>INDEX(Data[],MATCH($A215,Data[Dist],0),MATCH(H$6,Data[#Headers],0))-G215</f>
        <v>4977774</v>
      </c>
      <c r="I215" s="24"/>
      <c r="J215" s="21">
        <f>INDEX(Notes!$I$2:$N$11,MATCH(Notes!$B$2,Notes!$I$2:$I$11,0),4)*$C215</f>
        <v>3318516</v>
      </c>
      <c r="K215" s="21">
        <f>INDEX(Notes!$I$2:$N$11,MATCH(Notes!$B$2,Notes!$I$2:$I$11,0),5)*$D215</f>
        <v>0</v>
      </c>
      <c r="L215" s="21">
        <f>INDEX(Notes!$I$2:$N$11,MATCH(Notes!$B$2,Notes!$I$2:$I$11,0),6)*$E215</f>
        <v>0</v>
      </c>
      <c r="M215" s="21">
        <f>IF(Notes!$B$2="June",'Payment Total'!$F215,0)</f>
        <v>0</v>
      </c>
      <c r="N215" s="21">
        <f t="shared" si="12"/>
        <v>0</v>
      </c>
      <c r="P215" s="25" t="s">
        <v>1038</v>
      </c>
      <c r="Q215" s="25">
        <v>829629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323300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323300</v>
      </c>
      <c r="G216" s="21">
        <f>INDEX(Data[],MATCH($A216,Data[Dist],0),MATCH(G$6,Data[#Headers],0))</f>
        <v>1300276</v>
      </c>
      <c r="H216" s="21">
        <f>INDEX(Data[],MATCH($A216,Data[Dist],0),MATCH(H$6,Data[#Headers],0))-G216</f>
        <v>1950414</v>
      </c>
      <c r="I216" s="24"/>
      <c r="J216" s="21">
        <f>INDEX(Notes!$I$2:$N$11,MATCH(Notes!$B$2,Notes!$I$2:$I$11,0),4)*$C216</f>
        <v>1300276</v>
      </c>
      <c r="K216" s="21">
        <f>INDEX(Notes!$I$2:$N$11,MATCH(Notes!$B$2,Notes!$I$2:$I$11,0),5)*$D216</f>
        <v>0</v>
      </c>
      <c r="L216" s="21">
        <f>INDEX(Notes!$I$2:$N$11,MATCH(Notes!$B$2,Notes!$I$2:$I$11,0),6)*$E216</f>
        <v>0</v>
      </c>
      <c r="M216" s="21">
        <f>IF(Notes!$B$2="June",'Payment Total'!$F216,0)</f>
        <v>0</v>
      </c>
      <c r="N216" s="21">
        <f t="shared" si="12"/>
        <v>0</v>
      </c>
      <c r="P216" s="25" t="s">
        <v>1039</v>
      </c>
      <c r="Q216" s="25">
        <v>325069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366647</v>
      </c>
      <c r="F217" s="21">
        <f>INDEX(Data[],MATCH($A217,Data[Dist],0),MATCH(F$6,Data[#Headers],0))</f>
        <v>366645</v>
      </c>
      <c r="G217" s="21">
        <f>INDEX(Data[],MATCH($A217,Data[Dist],0),MATCH(G$6,Data[#Headers],0))</f>
        <v>1474768</v>
      </c>
      <c r="H217" s="21">
        <f>INDEX(Data[],MATCH($A217,Data[Dist],0),MATCH(H$6,Data[#Headers],0))-G217</f>
        <v>2212155</v>
      </c>
      <c r="I217" s="24"/>
      <c r="J217" s="21">
        <f>INDEX(Notes!$I$2:$N$11,MATCH(Notes!$B$2,Notes!$I$2:$I$11,0),4)*$C217</f>
        <v>1474768</v>
      </c>
      <c r="K217" s="21">
        <f>INDEX(Notes!$I$2:$N$11,MATCH(Notes!$B$2,Notes!$I$2:$I$11,0),5)*$D217</f>
        <v>0</v>
      </c>
      <c r="L217" s="21">
        <f>INDEX(Notes!$I$2:$N$11,MATCH(Notes!$B$2,Notes!$I$2:$I$11,0),6)*$E217</f>
        <v>0</v>
      </c>
      <c r="M217" s="21">
        <f>IF(Notes!$B$2="June",'Payment Total'!$F217,0)</f>
        <v>0</v>
      </c>
      <c r="N217" s="21">
        <f t="shared" si="12"/>
        <v>0</v>
      </c>
      <c r="P217" s="25" t="s">
        <v>1040</v>
      </c>
      <c r="Q217" s="25">
        <v>368692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97313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392900</v>
      </c>
      <c r="H218" s="21">
        <f>INDEX(Data[],MATCH($A218,Data[Dist],0),MATCH(H$6,Data[#Headers],0))-G218</f>
        <v>589352</v>
      </c>
      <c r="I218" s="24"/>
      <c r="J218" s="21">
        <f>INDEX(Notes!$I$2:$N$11,MATCH(Notes!$B$2,Notes!$I$2:$I$11,0),4)*$C218</f>
        <v>392900</v>
      </c>
      <c r="K218" s="21">
        <f>INDEX(Notes!$I$2:$N$11,MATCH(Notes!$B$2,Notes!$I$2:$I$11,0),5)*$D218</f>
        <v>0</v>
      </c>
      <c r="L218" s="21">
        <f>INDEX(Notes!$I$2:$N$11,MATCH(Notes!$B$2,Notes!$I$2:$I$11,0),6)*$E218</f>
        <v>0</v>
      </c>
      <c r="M218" s="21">
        <f>IF(Notes!$B$2="June",'Payment Total'!$F218,0)</f>
        <v>0</v>
      </c>
      <c r="N218" s="21">
        <f t="shared" si="12"/>
        <v>0</v>
      </c>
      <c r="P218" s="25" t="s">
        <v>1041</v>
      </c>
      <c r="Q218" s="25">
        <v>98225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1600277</v>
      </c>
      <c r="E219" s="21">
        <f>INDEX(Data[],MATCH($A219,Data[Dist],0),MATCH(E$6,Data[#Headers],0))</f>
        <v>1600278</v>
      </c>
      <c r="F219" s="21">
        <f>INDEX(Data[],MATCH($A219,Data[Dist],0),MATCH(F$6,Data[#Headers],0))</f>
        <v>1600276</v>
      </c>
      <c r="G219" s="21">
        <f>INDEX(Data[],MATCH($A219,Data[Dist],0),MATCH(G$6,Data[#Headers],0))</f>
        <v>6433320</v>
      </c>
      <c r="H219" s="21">
        <f>INDEX(Data[],MATCH($A219,Data[Dist],0),MATCH(H$6,Data[#Headers],0))-G219</f>
        <v>9649977</v>
      </c>
      <c r="I219" s="24"/>
      <c r="J219" s="21">
        <f>INDEX(Notes!$I$2:$N$11,MATCH(Notes!$B$2,Notes!$I$2:$I$11,0),4)*$C219</f>
        <v>6433320</v>
      </c>
      <c r="K219" s="21">
        <f>INDEX(Notes!$I$2:$N$11,MATCH(Notes!$B$2,Notes!$I$2:$I$11,0),5)*$D219</f>
        <v>0</v>
      </c>
      <c r="L219" s="21">
        <f>INDEX(Notes!$I$2:$N$11,MATCH(Notes!$B$2,Notes!$I$2:$I$11,0),6)*$E219</f>
        <v>0</v>
      </c>
      <c r="M219" s="21">
        <f>IF(Notes!$B$2="June",'Payment Total'!$F219,0)</f>
        <v>0</v>
      </c>
      <c r="N219" s="21">
        <f t="shared" si="12"/>
        <v>0</v>
      </c>
      <c r="P219" s="25" t="s">
        <v>1042</v>
      </c>
      <c r="Q219" s="25">
        <v>1608330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2021332</v>
      </c>
      <c r="E220" s="21">
        <f>INDEX(Data[],MATCH($A220,Data[Dist],0),MATCH(E$6,Data[#Headers],0))</f>
        <v>2021331</v>
      </c>
      <c r="F220" s="21">
        <f>INDEX(Data[],MATCH($A220,Data[Dist],0),MATCH(F$6,Data[#Headers],0))</f>
        <v>2021332</v>
      </c>
      <c r="G220" s="21">
        <f>INDEX(Data[],MATCH($A220,Data[Dist],0),MATCH(G$6,Data[#Headers],0))</f>
        <v>8130636</v>
      </c>
      <c r="H220" s="21">
        <f>INDEX(Data[],MATCH($A220,Data[Dist],0),MATCH(H$6,Data[#Headers],0))-G220</f>
        <v>12195954</v>
      </c>
      <c r="I220" s="24"/>
      <c r="J220" s="21">
        <f>INDEX(Notes!$I$2:$N$11,MATCH(Notes!$B$2,Notes!$I$2:$I$11,0),4)*$C220</f>
        <v>8130636</v>
      </c>
      <c r="K220" s="21">
        <f>INDEX(Notes!$I$2:$N$11,MATCH(Notes!$B$2,Notes!$I$2:$I$11,0),5)*$D220</f>
        <v>0</v>
      </c>
      <c r="L220" s="21">
        <f>INDEX(Notes!$I$2:$N$11,MATCH(Notes!$B$2,Notes!$I$2:$I$11,0),6)*$E220</f>
        <v>0</v>
      </c>
      <c r="M220" s="21">
        <f>IF(Notes!$B$2="June",'Payment Total'!$F220,0)</f>
        <v>0</v>
      </c>
      <c r="N220" s="21">
        <f t="shared" si="12"/>
        <v>0</v>
      </c>
      <c r="P220" s="25" t="s">
        <v>1043</v>
      </c>
      <c r="Q220" s="25">
        <v>2032659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306552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306552</v>
      </c>
      <c r="G221" s="21">
        <f>INDEX(Data[],MATCH($A221,Data[Dist],0),MATCH(G$6,Data[#Headers],0))</f>
        <v>1232964</v>
      </c>
      <c r="H221" s="21">
        <f>INDEX(Data[],MATCH($A221,Data[Dist],0),MATCH(H$6,Data[#Headers],0))-G221</f>
        <v>1849447</v>
      </c>
      <c r="I221" s="24"/>
      <c r="J221" s="21">
        <f>INDEX(Notes!$I$2:$N$11,MATCH(Notes!$B$2,Notes!$I$2:$I$11,0),4)*$C221</f>
        <v>1232964</v>
      </c>
      <c r="K221" s="21">
        <f>INDEX(Notes!$I$2:$N$11,MATCH(Notes!$B$2,Notes!$I$2:$I$11,0),5)*$D221</f>
        <v>0</v>
      </c>
      <c r="L221" s="21">
        <f>INDEX(Notes!$I$2:$N$11,MATCH(Notes!$B$2,Notes!$I$2:$I$11,0),6)*$E221</f>
        <v>0</v>
      </c>
      <c r="M221" s="21">
        <f>IF(Notes!$B$2="June",'Payment Total'!$F221,0)</f>
        <v>0</v>
      </c>
      <c r="N221" s="21">
        <f t="shared" si="12"/>
        <v>0</v>
      </c>
      <c r="P221" s="25" t="s">
        <v>1044</v>
      </c>
      <c r="Q221" s="25">
        <v>308241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348038</v>
      </c>
      <c r="E222" s="21">
        <f>INDEX(Data[],MATCH($A222,Data[Dist],0),MATCH(E$6,Data[#Headers],0))</f>
        <v>348037</v>
      </c>
      <c r="F222" s="21">
        <f>INDEX(Data[],MATCH($A222,Data[Dist],0),MATCH(F$6,Data[#Headers],0))</f>
        <v>348038</v>
      </c>
      <c r="G222" s="21">
        <f>INDEX(Data[],MATCH($A222,Data[Dist],0),MATCH(G$6,Data[#Headers],0))</f>
        <v>1399848</v>
      </c>
      <c r="H222" s="21">
        <f>INDEX(Data[],MATCH($A222,Data[Dist],0),MATCH(H$6,Data[#Headers],0))-G222</f>
        <v>2099768</v>
      </c>
      <c r="I222" s="24"/>
      <c r="J222" s="21">
        <f>INDEX(Notes!$I$2:$N$11,MATCH(Notes!$B$2,Notes!$I$2:$I$11,0),4)*$C222</f>
        <v>1399848</v>
      </c>
      <c r="K222" s="21">
        <f>INDEX(Notes!$I$2:$N$11,MATCH(Notes!$B$2,Notes!$I$2:$I$11,0),5)*$D222</f>
        <v>0</v>
      </c>
      <c r="L222" s="21">
        <f>INDEX(Notes!$I$2:$N$11,MATCH(Notes!$B$2,Notes!$I$2:$I$11,0),6)*$E222</f>
        <v>0</v>
      </c>
      <c r="M222" s="21">
        <f>IF(Notes!$B$2="June",'Payment Total'!$F222,0)</f>
        <v>0</v>
      </c>
      <c r="N222" s="21">
        <f t="shared" si="12"/>
        <v>0</v>
      </c>
      <c r="P222" s="25" t="s">
        <v>1045</v>
      </c>
      <c r="Q222" s="25">
        <v>349962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2722152</v>
      </c>
      <c r="E223" s="21">
        <f>INDEX(Data[],MATCH($A223,Data[Dist],0),MATCH(E$6,Data[#Headers],0))</f>
        <v>2722152</v>
      </c>
      <c r="F223" s="21">
        <f>INDEX(Data[],MATCH($A223,Data[Dist],0),MATCH(F$6,Data[#Headers],0))</f>
        <v>2722150</v>
      </c>
      <c r="G223" s="21">
        <f>INDEX(Data[],MATCH($A223,Data[Dist],0),MATCH(G$6,Data[#Headers],0))</f>
        <v>10940112</v>
      </c>
      <c r="H223" s="21">
        <f>INDEX(Data[],MATCH($A223,Data[Dist],0),MATCH(H$6,Data[#Headers],0))-G223</f>
        <v>16410166</v>
      </c>
      <c r="I223" s="24"/>
      <c r="J223" s="21">
        <f>INDEX(Notes!$I$2:$N$11,MATCH(Notes!$B$2,Notes!$I$2:$I$11,0),4)*$C223</f>
        <v>10940112</v>
      </c>
      <c r="K223" s="21">
        <f>INDEX(Notes!$I$2:$N$11,MATCH(Notes!$B$2,Notes!$I$2:$I$11,0),5)*$D223</f>
        <v>0</v>
      </c>
      <c r="L223" s="21">
        <f>INDEX(Notes!$I$2:$N$11,MATCH(Notes!$B$2,Notes!$I$2:$I$11,0),6)*$E223</f>
        <v>0</v>
      </c>
      <c r="M223" s="21">
        <f>IF(Notes!$B$2="June",'Payment Total'!$F223,0)</f>
        <v>0</v>
      </c>
      <c r="N223" s="21">
        <f t="shared" si="12"/>
        <v>0</v>
      </c>
      <c r="P223" s="25" t="s">
        <v>1046</v>
      </c>
      <c r="Q223" s="25">
        <v>2735028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472909</v>
      </c>
      <c r="F224" s="21">
        <f>INDEX(Data[],MATCH($A224,Data[Dist],0),MATCH(F$6,Data[#Headers],0))</f>
        <v>472907</v>
      </c>
      <c r="G224" s="21">
        <f>INDEX(Data[],MATCH($A224,Data[Dist],0),MATCH(G$6,Data[#Headers],0))</f>
        <v>1902300</v>
      </c>
      <c r="H224" s="21">
        <f>INDEX(Data[],MATCH($A224,Data[Dist],0),MATCH(H$6,Data[#Headers],0))-G224</f>
        <v>2853447</v>
      </c>
      <c r="I224" s="24"/>
      <c r="J224" s="21">
        <f>INDEX(Notes!$I$2:$N$11,MATCH(Notes!$B$2,Notes!$I$2:$I$11,0),4)*$C224</f>
        <v>1902300</v>
      </c>
      <c r="K224" s="21">
        <f>INDEX(Notes!$I$2:$N$11,MATCH(Notes!$B$2,Notes!$I$2:$I$11,0),5)*$D224</f>
        <v>0</v>
      </c>
      <c r="L224" s="21">
        <f>INDEX(Notes!$I$2:$N$11,MATCH(Notes!$B$2,Notes!$I$2:$I$11,0),6)*$E224</f>
        <v>0</v>
      </c>
      <c r="M224" s="21">
        <f>IF(Notes!$B$2="June",'Payment Total'!$F224,0)</f>
        <v>0</v>
      </c>
      <c r="N224" s="21">
        <f t="shared" si="12"/>
        <v>0</v>
      </c>
      <c r="P224" s="25" t="s">
        <v>1047</v>
      </c>
      <c r="Q224" s="25">
        <v>475575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560284</v>
      </c>
      <c r="E225" s="21">
        <f>INDEX(Data[],MATCH($A225,Data[Dist],0),MATCH(E$6,Data[#Headers],0))</f>
        <v>560284</v>
      </c>
      <c r="F225" s="21">
        <f>INDEX(Data[],MATCH($A225,Data[Dist],0),MATCH(F$6,Data[#Headers],0))</f>
        <v>560282</v>
      </c>
      <c r="G225" s="21">
        <f>INDEX(Data[],MATCH($A225,Data[Dist],0),MATCH(G$6,Data[#Headers],0))</f>
        <v>2254700</v>
      </c>
      <c r="H225" s="21">
        <f>INDEX(Data[],MATCH($A225,Data[Dist],0),MATCH(H$6,Data[#Headers],0))-G225</f>
        <v>3382047</v>
      </c>
      <c r="I225" s="24"/>
      <c r="J225" s="21">
        <f>INDEX(Notes!$I$2:$N$11,MATCH(Notes!$B$2,Notes!$I$2:$I$11,0),4)*$C225</f>
        <v>2254700</v>
      </c>
      <c r="K225" s="21">
        <f>INDEX(Notes!$I$2:$N$11,MATCH(Notes!$B$2,Notes!$I$2:$I$11,0),5)*$D225</f>
        <v>0</v>
      </c>
      <c r="L225" s="21">
        <f>INDEX(Notes!$I$2:$N$11,MATCH(Notes!$B$2,Notes!$I$2:$I$11,0),6)*$E225</f>
        <v>0</v>
      </c>
      <c r="M225" s="21">
        <f>IF(Notes!$B$2="June",'Payment Total'!$F225,0)</f>
        <v>0</v>
      </c>
      <c r="N225" s="21">
        <f t="shared" si="12"/>
        <v>0</v>
      </c>
      <c r="P225" s="25" t="s">
        <v>1048</v>
      </c>
      <c r="Q225" s="25">
        <v>563675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1152700</v>
      </c>
      <c r="E226" s="21">
        <f>INDEX(Data[],MATCH($A226,Data[Dist],0),MATCH(E$6,Data[#Headers],0))</f>
        <v>1152700</v>
      </c>
      <c r="F226" s="21">
        <f>INDEX(Data[],MATCH($A226,Data[Dist],0),MATCH(F$6,Data[#Headers],0))</f>
        <v>1152698</v>
      </c>
      <c r="G226" s="21">
        <f>INDEX(Data[],MATCH($A226,Data[Dist],0),MATCH(G$6,Data[#Headers],0))</f>
        <v>4630600</v>
      </c>
      <c r="H226" s="21">
        <f>INDEX(Data[],MATCH($A226,Data[Dist],0),MATCH(H$6,Data[#Headers],0))-G226</f>
        <v>6945897</v>
      </c>
      <c r="I226" s="24"/>
      <c r="J226" s="21">
        <f>INDEX(Notes!$I$2:$N$11,MATCH(Notes!$B$2,Notes!$I$2:$I$11,0),4)*$C226</f>
        <v>4630600</v>
      </c>
      <c r="K226" s="21">
        <f>INDEX(Notes!$I$2:$N$11,MATCH(Notes!$B$2,Notes!$I$2:$I$11,0),5)*$D226</f>
        <v>0</v>
      </c>
      <c r="L226" s="21">
        <f>INDEX(Notes!$I$2:$N$11,MATCH(Notes!$B$2,Notes!$I$2:$I$11,0),6)*$E226</f>
        <v>0</v>
      </c>
      <c r="M226" s="21">
        <f>IF(Notes!$B$2="June",'Payment Total'!$F226,0)</f>
        <v>0</v>
      </c>
      <c r="N226" s="21">
        <f t="shared" si="12"/>
        <v>0</v>
      </c>
      <c r="P226" s="25" t="s">
        <v>1049</v>
      </c>
      <c r="Q226" s="25">
        <v>1157650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332616</v>
      </c>
      <c r="E227" s="21">
        <f>INDEX(Data[],MATCH($A227,Data[Dist],0),MATCH(E$6,Data[#Headers],0))</f>
        <v>332616</v>
      </c>
      <c r="F227" s="21">
        <f>INDEX(Data[],MATCH($A227,Data[Dist],0),MATCH(F$6,Data[#Headers],0))</f>
        <v>332614</v>
      </c>
      <c r="G227" s="21">
        <f>INDEX(Data[],MATCH($A227,Data[Dist],0),MATCH(G$6,Data[#Headers],0))</f>
        <v>1339324</v>
      </c>
      <c r="H227" s="21">
        <f>INDEX(Data[],MATCH($A227,Data[Dist],0),MATCH(H$6,Data[#Headers],0))-G227</f>
        <v>2008987</v>
      </c>
      <c r="I227" s="24"/>
      <c r="J227" s="21">
        <f>INDEX(Notes!$I$2:$N$11,MATCH(Notes!$B$2,Notes!$I$2:$I$11,0),4)*$C227</f>
        <v>1339324</v>
      </c>
      <c r="K227" s="21">
        <f>INDEX(Notes!$I$2:$N$11,MATCH(Notes!$B$2,Notes!$I$2:$I$11,0),5)*$D227</f>
        <v>0</v>
      </c>
      <c r="L227" s="21">
        <f>INDEX(Notes!$I$2:$N$11,MATCH(Notes!$B$2,Notes!$I$2:$I$11,0),6)*$E227</f>
        <v>0</v>
      </c>
      <c r="M227" s="21">
        <f>IF(Notes!$B$2="June",'Payment Total'!$F227,0)</f>
        <v>0</v>
      </c>
      <c r="N227" s="21">
        <f t="shared" si="12"/>
        <v>0</v>
      </c>
      <c r="P227" s="25" t="s">
        <v>1050</v>
      </c>
      <c r="Q227" s="25">
        <v>334831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31983</v>
      </c>
      <c r="E228" s="21">
        <f>INDEX(Data[],MATCH($A228,Data[Dist],0),MATCH(E$6,Data[#Headers],0))</f>
        <v>31984</v>
      </c>
      <c r="F228" s="21">
        <f>INDEX(Data[],MATCH($A228,Data[Dist],0),MATCH(F$6,Data[#Headers],0))</f>
        <v>31982</v>
      </c>
      <c r="G228" s="21">
        <f>INDEX(Data[],MATCH($A228,Data[Dist],0),MATCH(G$6,Data[#Headers],0))</f>
        <v>143312</v>
      </c>
      <c r="H228" s="21">
        <f>INDEX(Data[],MATCH($A228,Data[Dist],0),MATCH(H$6,Data[#Headers],0))-G228</f>
        <v>214968</v>
      </c>
      <c r="I228" s="24"/>
      <c r="J228" s="21">
        <f>INDEX(Notes!$I$2:$N$11,MATCH(Notes!$B$2,Notes!$I$2:$I$11,0),4)*$C228</f>
        <v>143312</v>
      </c>
      <c r="K228" s="21">
        <f>INDEX(Notes!$I$2:$N$11,MATCH(Notes!$B$2,Notes!$I$2:$I$11,0),5)*$D228</f>
        <v>0</v>
      </c>
      <c r="L228" s="21">
        <f>INDEX(Notes!$I$2:$N$11,MATCH(Notes!$B$2,Notes!$I$2:$I$11,0),6)*$E228</f>
        <v>0</v>
      </c>
      <c r="M228" s="21">
        <f>IF(Notes!$B$2="June",'Payment Total'!$F228,0)</f>
        <v>0</v>
      </c>
      <c r="N228" s="21">
        <f t="shared" si="12"/>
        <v>0</v>
      </c>
      <c r="P228" s="25" t="s">
        <v>1051</v>
      </c>
      <c r="Q228" s="25">
        <v>35828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146856</v>
      </c>
      <c r="G229" s="21">
        <f>INDEX(Data[],MATCH($A229,Data[Dist],0),MATCH(G$6,Data[#Headers],0))</f>
        <v>590332</v>
      </c>
      <c r="H229" s="21">
        <f>INDEX(Data[],MATCH($A229,Data[Dist],0),MATCH(H$6,Data[#Headers],0))-G229</f>
        <v>885501</v>
      </c>
      <c r="I229" s="24"/>
      <c r="J229" s="21">
        <f>INDEX(Notes!$I$2:$N$11,MATCH(Notes!$B$2,Notes!$I$2:$I$11,0),4)*$C229</f>
        <v>590332</v>
      </c>
      <c r="K229" s="21">
        <f>INDEX(Notes!$I$2:$N$11,MATCH(Notes!$B$2,Notes!$I$2:$I$11,0),5)*$D229</f>
        <v>0</v>
      </c>
      <c r="L229" s="21">
        <f>INDEX(Notes!$I$2:$N$11,MATCH(Notes!$B$2,Notes!$I$2:$I$11,0),6)*$E229</f>
        <v>0</v>
      </c>
      <c r="M229" s="21">
        <f>IF(Notes!$B$2="June",'Payment Total'!$F229,0)</f>
        <v>0</v>
      </c>
      <c r="N229" s="21">
        <f t="shared" si="12"/>
        <v>0</v>
      </c>
      <c r="P229" s="25" t="s">
        <v>1052</v>
      </c>
      <c r="Q229" s="25">
        <v>147583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71071</v>
      </c>
      <c r="G230" s="21">
        <f>INDEX(Data[],MATCH($A230,Data[Dist],0),MATCH(G$6,Data[#Headers],0))</f>
        <v>286744</v>
      </c>
      <c r="H230" s="21">
        <f>INDEX(Data[],MATCH($A230,Data[Dist],0),MATCH(H$6,Data[#Headers],0))-G230</f>
        <v>430112</v>
      </c>
      <c r="I230" s="24"/>
      <c r="J230" s="21">
        <f>INDEX(Notes!$I$2:$N$11,MATCH(Notes!$B$2,Notes!$I$2:$I$11,0),4)*$C230</f>
        <v>286744</v>
      </c>
      <c r="K230" s="21">
        <f>INDEX(Notes!$I$2:$N$11,MATCH(Notes!$B$2,Notes!$I$2:$I$11,0),5)*$D230</f>
        <v>0</v>
      </c>
      <c r="L230" s="21">
        <f>INDEX(Notes!$I$2:$N$11,MATCH(Notes!$B$2,Notes!$I$2:$I$11,0),6)*$E230</f>
        <v>0</v>
      </c>
      <c r="M230" s="21">
        <f>IF(Notes!$B$2="June",'Payment Total'!$F230,0)</f>
        <v>0</v>
      </c>
      <c r="N230" s="21">
        <f t="shared" si="12"/>
        <v>0</v>
      </c>
      <c r="P230" s="25" t="s">
        <v>1053</v>
      </c>
      <c r="Q230" s="25">
        <v>71686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625110</v>
      </c>
      <c r="E231" s="21">
        <f>INDEX(Data[],MATCH($A231,Data[Dist],0),MATCH(E$6,Data[#Headers],0))</f>
        <v>625110</v>
      </c>
      <c r="F231" s="21">
        <f>INDEX(Data[],MATCH($A231,Data[Dist],0),MATCH(F$6,Data[#Headers],0))</f>
        <v>625109</v>
      </c>
      <c r="G231" s="21">
        <f>INDEX(Data[],MATCH($A231,Data[Dist],0),MATCH(G$6,Data[#Headers],0))</f>
        <v>2513984</v>
      </c>
      <c r="H231" s="21">
        <f>INDEX(Data[],MATCH($A231,Data[Dist],0),MATCH(H$6,Data[#Headers],0))-G231</f>
        <v>3770973</v>
      </c>
      <c r="I231" s="24"/>
      <c r="J231" s="21">
        <f>INDEX(Notes!$I$2:$N$11,MATCH(Notes!$B$2,Notes!$I$2:$I$11,0),4)*$C231</f>
        <v>2513984</v>
      </c>
      <c r="K231" s="21">
        <f>INDEX(Notes!$I$2:$N$11,MATCH(Notes!$B$2,Notes!$I$2:$I$11,0),5)*$D231</f>
        <v>0</v>
      </c>
      <c r="L231" s="21">
        <f>INDEX(Notes!$I$2:$N$11,MATCH(Notes!$B$2,Notes!$I$2:$I$11,0),6)*$E231</f>
        <v>0</v>
      </c>
      <c r="M231" s="21">
        <f>IF(Notes!$B$2="June",'Payment Total'!$F231,0)</f>
        <v>0</v>
      </c>
      <c r="N231" s="21">
        <f t="shared" si="12"/>
        <v>0</v>
      </c>
      <c r="P231" s="25" t="s">
        <v>1054</v>
      </c>
      <c r="Q231" s="25">
        <v>628496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1764752</v>
      </c>
      <c r="E232" s="21">
        <f>INDEX(Data[],MATCH($A232,Data[Dist],0),MATCH(E$6,Data[#Headers],0))</f>
        <v>1764751</v>
      </c>
      <c r="F232" s="21">
        <f>INDEX(Data[],MATCH($A232,Data[Dist],0),MATCH(F$6,Data[#Headers],0))</f>
        <v>1764752</v>
      </c>
      <c r="G232" s="21">
        <f>INDEX(Data[],MATCH($A232,Data[Dist],0),MATCH(G$6,Data[#Headers],0))</f>
        <v>7092360</v>
      </c>
      <c r="H232" s="21">
        <f>INDEX(Data[],MATCH($A232,Data[Dist],0),MATCH(H$6,Data[#Headers],0))-G232</f>
        <v>10638540</v>
      </c>
      <c r="I232" s="24"/>
      <c r="J232" s="21">
        <f>INDEX(Notes!$I$2:$N$11,MATCH(Notes!$B$2,Notes!$I$2:$I$11,0),4)*$C232</f>
        <v>7092360</v>
      </c>
      <c r="K232" s="21">
        <f>INDEX(Notes!$I$2:$N$11,MATCH(Notes!$B$2,Notes!$I$2:$I$11,0),5)*$D232</f>
        <v>0</v>
      </c>
      <c r="L232" s="21">
        <f>INDEX(Notes!$I$2:$N$11,MATCH(Notes!$B$2,Notes!$I$2:$I$11,0),6)*$E232</f>
        <v>0</v>
      </c>
      <c r="M232" s="21">
        <f>IF(Notes!$B$2="June",'Payment Total'!$F232,0)</f>
        <v>0</v>
      </c>
      <c r="N232" s="21">
        <f t="shared" si="12"/>
        <v>0</v>
      </c>
      <c r="P232" s="25" t="s">
        <v>1055</v>
      </c>
      <c r="Q232" s="25">
        <v>1773090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4688586</v>
      </c>
      <c r="E233" s="21">
        <f>INDEX(Data[],MATCH($A233,Data[Dist],0),MATCH(E$6,Data[#Headers],0))</f>
        <v>4688585</v>
      </c>
      <c r="F233" s="21">
        <f>INDEX(Data[],MATCH($A233,Data[Dist],0),MATCH(F$6,Data[#Headers],0))</f>
        <v>4688586</v>
      </c>
      <c r="G233" s="21">
        <f>INDEX(Data[],MATCH($A233,Data[Dist],0),MATCH(G$6,Data[#Headers],0))</f>
        <v>18831104</v>
      </c>
      <c r="H233" s="21">
        <f>INDEX(Data[],MATCH($A233,Data[Dist],0),MATCH(H$6,Data[#Headers],0))-G233</f>
        <v>28246658</v>
      </c>
      <c r="I233" s="24"/>
      <c r="J233" s="21">
        <f>INDEX(Notes!$I$2:$N$11,MATCH(Notes!$B$2,Notes!$I$2:$I$11,0),4)*$C233</f>
        <v>18831104</v>
      </c>
      <c r="K233" s="21">
        <f>INDEX(Notes!$I$2:$N$11,MATCH(Notes!$B$2,Notes!$I$2:$I$11,0),5)*$D233</f>
        <v>0</v>
      </c>
      <c r="L233" s="21">
        <f>INDEX(Notes!$I$2:$N$11,MATCH(Notes!$B$2,Notes!$I$2:$I$11,0),6)*$E233</f>
        <v>0</v>
      </c>
      <c r="M233" s="21">
        <f>IF(Notes!$B$2="June",'Payment Total'!$F233,0)</f>
        <v>0</v>
      </c>
      <c r="N233" s="21">
        <f t="shared" si="12"/>
        <v>0</v>
      </c>
      <c r="P233" s="25" t="s">
        <v>1056</v>
      </c>
      <c r="Q233" s="25">
        <v>4707776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345105</v>
      </c>
      <c r="F234" s="21">
        <f>INDEX(Data[],MATCH($A234,Data[Dist],0),MATCH(F$6,Data[#Headers],0))</f>
        <v>345103</v>
      </c>
      <c r="G234" s="21">
        <f>INDEX(Data[],MATCH($A234,Data[Dist],0),MATCH(G$6,Data[#Headers],0))</f>
        <v>1390064</v>
      </c>
      <c r="H234" s="21">
        <f>INDEX(Data[],MATCH($A234,Data[Dist],0),MATCH(H$6,Data[#Headers],0))-G234</f>
        <v>2085094</v>
      </c>
      <c r="I234" s="24"/>
      <c r="J234" s="21">
        <f>INDEX(Notes!$I$2:$N$11,MATCH(Notes!$B$2,Notes!$I$2:$I$11,0),4)*$C234</f>
        <v>1390064</v>
      </c>
      <c r="K234" s="21">
        <f>INDEX(Notes!$I$2:$N$11,MATCH(Notes!$B$2,Notes!$I$2:$I$11,0),5)*$D234</f>
        <v>0</v>
      </c>
      <c r="L234" s="21">
        <f>INDEX(Notes!$I$2:$N$11,MATCH(Notes!$B$2,Notes!$I$2:$I$11,0),6)*$E234</f>
        <v>0</v>
      </c>
      <c r="M234" s="21">
        <f>IF(Notes!$B$2="June",'Payment Total'!$F234,0)</f>
        <v>0</v>
      </c>
      <c r="N234" s="21">
        <f t="shared" si="12"/>
        <v>0</v>
      </c>
      <c r="P234" s="25" t="s">
        <v>1057</v>
      </c>
      <c r="Q234" s="25">
        <v>347516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112659</v>
      </c>
      <c r="G235" s="21">
        <f>INDEX(Data[],MATCH($A235,Data[Dist],0),MATCH(G$6,Data[#Headers],0))</f>
        <v>453460</v>
      </c>
      <c r="H235" s="21">
        <f>INDEX(Data[],MATCH($A235,Data[Dist],0),MATCH(H$6,Data[#Headers],0))-G235</f>
        <v>680187</v>
      </c>
      <c r="I235" s="24"/>
      <c r="J235" s="21">
        <f>INDEX(Notes!$I$2:$N$11,MATCH(Notes!$B$2,Notes!$I$2:$I$11,0),4)*$C235</f>
        <v>453460</v>
      </c>
      <c r="K235" s="21">
        <f>INDEX(Notes!$I$2:$N$11,MATCH(Notes!$B$2,Notes!$I$2:$I$11,0),5)*$D235</f>
        <v>0</v>
      </c>
      <c r="L235" s="21">
        <f>INDEX(Notes!$I$2:$N$11,MATCH(Notes!$B$2,Notes!$I$2:$I$11,0),6)*$E235</f>
        <v>0</v>
      </c>
      <c r="M235" s="21">
        <f>IF(Notes!$B$2="June",'Payment Total'!$F235,0)</f>
        <v>0</v>
      </c>
      <c r="N235" s="21">
        <f t="shared" si="12"/>
        <v>0</v>
      </c>
      <c r="P235" s="25" t="s">
        <v>1058</v>
      </c>
      <c r="Q235" s="25">
        <v>113365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185999</v>
      </c>
      <c r="E236" s="21">
        <f>INDEX(Data[],MATCH($A236,Data[Dist],0),MATCH(E$6,Data[#Headers],0))</f>
        <v>185999</v>
      </c>
      <c r="F236" s="21">
        <f>INDEX(Data[],MATCH($A236,Data[Dist],0),MATCH(F$6,Data[#Headers],0))</f>
        <v>185997</v>
      </c>
      <c r="G236" s="21">
        <f>INDEX(Data[],MATCH($A236,Data[Dist],0),MATCH(G$6,Data[#Headers],0))</f>
        <v>752684</v>
      </c>
      <c r="H236" s="21">
        <f>INDEX(Data[],MATCH($A236,Data[Dist],0),MATCH(H$6,Data[#Headers],0))-G236</f>
        <v>1129030</v>
      </c>
      <c r="I236" s="24"/>
      <c r="J236" s="21">
        <f>INDEX(Notes!$I$2:$N$11,MATCH(Notes!$B$2,Notes!$I$2:$I$11,0),4)*$C236</f>
        <v>752684</v>
      </c>
      <c r="K236" s="21">
        <f>INDEX(Notes!$I$2:$N$11,MATCH(Notes!$B$2,Notes!$I$2:$I$11,0),5)*$D236</f>
        <v>0</v>
      </c>
      <c r="L236" s="21">
        <f>INDEX(Notes!$I$2:$N$11,MATCH(Notes!$B$2,Notes!$I$2:$I$11,0),6)*$E236</f>
        <v>0</v>
      </c>
      <c r="M236" s="21">
        <f>IF(Notes!$B$2="June",'Payment Total'!$F236,0)</f>
        <v>0</v>
      </c>
      <c r="N236" s="21">
        <f t="shared" si="12"/>
        <v>0</v>
      </c>
      <c r="P236" s="25" t="s">
        <v>1059</v>
      </c>
      <c r="Q236" s="25">
        <v>188171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325359</v>
      </c>
      <c r="E237" s="21">
        <f>INDEX(Data[],MATCH($A237,Data[Dist],0),MATCH(E$6,Data[#Headers],0))</f>
        <v>325359</v>
      </c>
      <c r="F237" s="21">
        <f>INDEX(Data[],MATCH($A237,Data[Dist],0),MATCH(F$6,Data[#Headers],0))</f>
        <v>325357</v>
      </c>
      <c r="G237" s="21">
        <f>INDEX(Data[],MATCH($A237,Data[Dist],0),MATCH(G$6,Data[#Headers],0))</f>
        <v>1309404</v>
      </c>
      <c r="H237" s="21">
        <f>INDEX(Data[],MATCH($A237,Data[Dist],0),MATCH(H$6,Data[#Headers],0))-G237</f>
        <v>1964102</v>
      </c>
      <c r="I237" s="24"/>
      <c r="J237" s="21">
        <f>INDEX(Notes!$I$2:$N$11,MATCH(Notes!$B$2,Notes!$I$2:$I$11,0),4)*$C237</f>
        <v>1309404</v>
      </c>
      <c r="K237" s="21">
        <f>INDEX(Notes!$I$2:$N$11,MATCH(Notes!$B$2,Notes!$I$2:$I$11,0),5)*$D237</f>
        <v>0</v>
      </c>
      <c r="L237" s="21">
        <f>INDEX(Notes!$I$2:$N$11,MATCH(Notes!$B$2,Notes!$I$2:$I$11,0),6)*$E237</f>
        <v>0</v>
      </c>
      <c r="M237" s="21">
        <f>IF(Notes!$B$2="June",'Payment Total'!$F237,0)</f>
        <v>0</v>
      </c>
      <c r="N237" s="21">
        <f t="shared" si="12"/>
        <v>0</v>
      </c>
      <c r="P237" s="25" t="s">
        <v>1060</v>
      </c>
      <c r="Q237" s="25">
        <v>327351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1464743</v>
      </c>
      <c r="E238" s="21">
        <f>INDEX(Data[],MATCH($A238,Data[Dist],0),MATCH(E$6,Data[#Headers],0))</f>
        <v>1464742</v>
      </c>
      <c r="F238" s="21">
        <f>INDEX(Data[],MATCH($A238,Data[Dist],0),MATCH(F$6,Data[#Headers],0))</f>
        <v>1464743</v>
      </c>
      <c r="G238" s="21">
        <f>INDEX(Data[],MATCH($A238,Data[Dist],0),MATCH(G$6,Data[#Headers],0))</f>
        <v>5891036</v>
      </c>
      <c r="H238" s="21">
        <f>INDEX(Data[],MATCH($A238,Data[Dist],0),MATCH(H$6,Data[#Headers],0))-G238</f>
        <v>8836552</v>
      </c>
      <c r="I238" s="24"/>
      <c r="J238" s="21">
        <f>INDEX(Notes!$I$2:$N$11,MATCH(Notes!$B$2,Notes!$I$2:$I$11,0),4)*$C238</f>
        <v>5891036</v>
      </c>
      <c r="K238" s="21">
        <f>INDEX(Notes!$I$2:$N$11,MATCH(Notes!$B$2,Notes!$I$2:$I$11,0),5)*$D238</f>
        <v>0</v>
      </c>
      <c r="L238" s="21">
        <f>INDEX(Notes!$I$2:$N$11,MATCH(Notes!$B$2,Notes!$I$2:$I$11,0),6)*$E238</f>
        <v>0</v>
      </c>
      <c r="M238" s="21">
        <f>IF(Notes!$B$2="June",'Payment Total'!$F238,0)</f>
        <v>0</v>
      </c>
      <c r="N238" s="21">
        <f t="shared" si="12"/>
        <v>0</v>
      </c>
      <c r="P238" s="25" t="s">
        <v>1061</v>
      </c>
      <c r="Q238" s="25">
        <v>1472759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1742257</v>
      </c>
      <c r="E239" s="21">
        <f>INDEX(Data[],MATCH($A239,Data[Dist],0),MATCH(E$6,Data[#Headers],0))</f>
        <v>1742258</v>
      </c>
      <c r="F239" s="21">
        <f>INDEX(Data[],MATCH($A239,Data[Dist],0),MATCH(F$6,Data[#Headers],0))</f>
        <v>1742256</v>
      </c>
      <c r="G239" s="21">
        <f>INDEX(Data[],MATCH($A239,Data[Dist],0),MATCH(G$6,Data[#Headers],0))</f>
        <v>6997832</v>
      </c>
      <c r="H239" s="21">
        <f>INDEX(Data[],MATCH($A239,Data[Dist],0),MATCH(H$6,Data[#Headers],0))-G239</f>
        <v>10496750</v>
      </c>
      <c r="I239" s="24"/>
      <c r="J239" s="21">
        <f>INDEX(Notes!$I$2:$N$11,MATCH(Notes!$B$2,Notes!$I$2:$I$11,0),4)*$C239</f>
        <v>6997832</v>
      </c>
      <c r="K239" s="21">
        <f>INDEX(Notes!$I$2:$N$11,MATCH(Notes!$B$2,Notes!$I$2:$I$11,0),5)*$D239</f>
        <v>0</v>
      </c>
      <c r="L239" s="21">
        <f>INDEX(Notes!$I$2:$N$11,MATCH(Notes!$B$2,Notes!$I$2:$I$11,0),6)*$E239</f>
        <v>0</v>
      </c>
      <c r="M239" s="21">
        <f>IF(Notes!$B$2="June",'Payment Total'!$F239,0)</f>
        <v>0</v>
      </c>
      <c r="N239" s="21">
        <f t="shared" si="12"/>
        <v>0</v>
      </c>
      <c r="P239" s="25" t="s">
        <v>1062</v>
      </c>
      <c r="Q239" s="25">
        <v>1749458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3868917</v>
      </c>
      <c r="E240" s="21">
        <f>INDEX(Data[],MATCH($A240,Data[Dist],0),MATCH(E$6,Data[#Headers],0))</f>
        <v>3868917</v>
      </c>
      <c r="F240" s="21">
        <f>INDEX(Data[],MATCH($A240,Data[Dist],0),MATCH(F$6,Data[#Headers],0))</f>
        <v>3868918</v>
      </c>
      <c r="G240" s="21">
        <f>INDEX(Data[],MATCH($A240,Data[Dist],0),MATCH(G$6,Data[#Headers],0))</f>
        <v>15558804</v>
      </c>
      <c r="H240" s="21">
        <f>INDEX(Data[],MATCH($A240,Data[Dist],0),MATCH(H$6,Data[#Headers],0))-G240</f>
        <v>23338207</v>
      </c>
      <c r="I240" s="24"/>
      <c r="J240" s="21">
        <f>INDEX(Notes!$I$2:$N$11,MATCH(Notes!$B$2,Notes!$I$2:$I$11,0),4)*$C240</f>
        <v>15558804</v>
      </c>
      <c r="K240" s="21">
        <f>INDEX(Notes!$I$2:$N$11,MATCH(Notes!$B$2,Notes!$I$2:$I$11,0),5)*$D240</f>
        <v>0</v>
      </c>
      <c r="L240" s="21">
        <f>INDEX(Notes!$I$2:$N$11,MATCH(Notes!$B$2,Notes!$I$2:$I$11,0),6)*$E240</f>
        <v>0</v>
      </c>
      <c r="M240" s="21">
        <f>IF(Notes!$B$2="June",'Payment Total'!$F240,0)</f>
        <v>0</v>
      </c>
      <c r="N240" s="21">
        <f t="shared" si="12"/>
        <v>0</v>
      </c>
      <c r="P240" s="25" t="s">
        <v>1063</v>
      </c>
      <c r="Q240" s="25">
        <v>3889701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589112</v>
      </c>
      <c r="F241" s="21">
        <f>INDEX(Data[],MATCH($A241,Data[Dist],0),MATCH(F$6,Data[#Headers],0))</f>
        <v>589110</v>
      </c>
      <c r="G241" s="21">
        <f>INDEX(Data[],MATCH($A241,Data[Dist],0),MATCH(G$6,Data[#Headers],0))</f>
        <v>2366852</v>
      </c>
      <c r="H241" s="21">
        <f>INDEX(Data[],MATCH($A241,Data[Dist],0),MATCH(H$6,Data[#Headers],0))-G241</f>
        <v>3550273</v>
      </c>
      <c r="I241" s="24"/>
      <c r="J241" s="21">
        <f>INDEX(Notes!$I$2:$N$11,MATCH(Notes!$B$2,Notes!$I$2:$I$11,0),4)*$C241</f>
        <v>2366852</v>
      </c>
      <c r="K241" s="21">
        <f>INDEX(Notes!$I$2:$N$11,MATCH(Notes!$B$2,Notes!$I$2:$I$11,0),5)*$D241</f>
        <v>0</v>
      </c>
      <c r="L241" s="21">
        <f>INDEX(Notes!$I$2:$N$11,MATCH(Notes!$B$2,Notes!$I$2:$I$11,0),6)*$E241</f>
        <v>0</v>
      </c>
      <c r="M241" s="21">
        <f>IF(Notes!$B$2="June",'Payment Total'!$F241,0)</f>
        <v>0</v>
      </c>
      <c r="N241" s="21">
        <f t="shared" si="12"/>
        <v>0</v>
      </c>
      <c r="P241" s="25" t="s">
        <v>1064</v>
      </c>
      <c r="Q241" s="25">
        <v>591713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259441</v>
      </c>
      <c r="E242" s="21">
        <f>INDEX(Data[],MATCH($A242,Data[Dist],0),MATCH(E$6,Data[#Headers],0))</f>
        <v>259441</v>
      </c>
      <c r="F242" s="21">
        <f>INDEX(Data[],MATCH($A242,Data[Dist],0),MATCH(F$6,Data[#Headers],0))</f>
        <v>259440</v>
      </c>
      <c r="G242" s="21">
        <f>INDEX(Data[],MATCH($A242,Data[Dist],0),MATCH(G$6,Data[#Headers],0))</f>
        <v>1047520</v>
      </c>
      <c r="H242" s="21">
        <f>INDEX(Data[],MATCH($A242,Data[Dist],0),MATCH(H$6,Data[#Headers],0))-G242</f>
        <v>1571282</v>
      </c>
      <c r="I242" s="24"/>
      <c r="J242" s="21">
        <f>INDEX(Notes!$I$2:$N$11,MATCH(Notes!$B$2,Notes!$I$2:$I$11,0),4)*$C242</f>
        <v>1047520</v>
      </c>
      <c r="K242" s="21">
        <f>INDEX(Notes!$I$2:$N$11,MATCH(Notes!$B$2,Notes!$I$2:$I$11,0),5)*$D242</f>
        <v>0</v>
      </c>
      <c r="L242" s="21">
        <f>INDEX(Notes!$I$2:$N$11,MATCH(Notes!$B$2,Notes!$I$2:$I$11,0),6)*$E242</f>
        <v>0</v>
      </c>
      <c r="M242" s="21">
        <f>IF(Notes!$B$2="June",'Payment Total'!$F242,0)</f>
        <v>0</v>
      </c>
      <c r="N242" s="21">
        <f t="shared" si="12"/>
        <v>0</v>
      </c>
      <c r="P242" s="25" t="s">
        <v>1065</v>
      </c>
      <c r="Q242" s="25">
        <v>261880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682177</v>
      </c>
      <c r="E243" s="21">
        <f>INDEX(Data[],MATCH($A243,Data[Dist],0),MATCH(E$6,Data[#Headers],0))</f>
        <v>682177</v>
      </c>
      <c r="F243" s="21">
        <f>INDEX(Data[],MATCH($A243,Data[Dist],0),MATCH(F$6,Data[#Headers],0))</f>
        <v>682177</v>
      </c>
      <c r="G243" s="21">
        <f>INDEX(Data[],MATCH($A243,Data[Dist],0),MATCH(G$6,Data[#Headers],0))</f>
        <v>2740080</v>
      </c>
      <c r="H243" s="21">
        <f>INDEX(Data[],MATCH($A243,Data[Dist],0),MATCH(H$6,Data[#Headers],0))-G243</f>
        <v>4110115</v>
      </c>
      <c r="I243" s="24"/>
      <c r="J243" s="21">
        <f>INDEX(Notes!$I$2:$N$11,MATCH(Notes!$B$2,Notes!$I$2:$I$11,0),4)*$C243</f>
        <v>2740080</v>
      </c>
      <c r="K243" s="21">
        <f>INDEX(Notes!$I$2:$N$11,MATCH(Notes!$B$2,Notes!$I$2:$I$11,0),5)*$D243</f>
        <v>0</v>
      </c>
      <c r="L243" s="21">
        <f>INDEX(Notes!$I$2:$N$11,MATCH(Notes!$B$2,Notes!$I$2:$I$11,0),6)*$E243</f>
        <v>0</v>
      </c>
      <c r="M243" s="21">
        <f>IF(Notes!$B$2="June",'Payment Total'!$F243,0)</f>
        <v>0</v>
      </c>
      <c r="N243" s="21">
        <f t="shared" si="12"/>
        <v>0</v>
      </c>
      <c r="P243" s="25" t="s">
        <v>1066</v>
      </c>
      <c r="Q243" s="25">
        <v>685020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746654</v>
      </c>
      <c r="E244" s="21">
        <f>INDEX(Data[],MATCH($A244,Data[Dist],0),MATCH(E$6,Data[#Headers],0))</f>
        <v>746654</v>
      </c>
      <c r="F244" s="21">
        <f>INDEX(Data[],MATCH($A244,Data[Dist],0),MATCH(F$6,Data[#Headers],0))</f>
        <v>746655</v>
      </c>
      <c r="G244" s="21">
        <f>INDEX(Data[],MATCH($A244,Data[Dist],0),MATCH(G$6,Data[#Headers],0))</f>
        <v>3001620</v>
      </c>
      <c r="H244" s="21">
        <f>INDEX(Data[],MATCH($A244,Data[Dist],0),MATCH(H$6,Data[#Headers],0))-G244</f>
        <v>4502428</v>
      </c>
      <c r="I244" s="24"/>
      <c r="J244" s="21">
        <f>INDEX(Notes!$I$2:$N$11,MATCH(Notes!$B$2,Notes!$I$2:$I$11,0),4)*$C244</f>
        <v>3001620</v>
      </c>
      <c r="K244" s="21">
        <f>INDEX(Notes!$I$2:$N$11,MATCH(Notes!$B$2,Notes!$I$2:$I$11,0),5)*$D244</f>
        <v>0</v>
      </c>
      <c r="L244" s="21">
        <f>INDEX(Notes!$I$2:$N$11,MATCH(Notes!$B$2,Notes!$I$2:$I$11,0),6)*$E244</f>
        <v>0</v>
      </c>
      <c r="M244" s="21">
        <f>IF(Notes!$B$2="June",'Payment Total'!$F244,0)</f>
        <v>0</v>
      </c>
      <c r="N244" s="21">
        <f t="shared" si="12"/>
        <v>0</v>
      </c>
      <c r="P244" s="25" t="s">
        <v>1067</v>
      </c>
      <c r="Q244" s="25">
        <v>750405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774519</v>
      </c>
      <c r="E245" s="21">
        <f>INDEX(Data[],MATCH($A245,Data[Dist],0),MATCH(E$6,Data[#Headers],0))</f>
        <v>774519</v>
      </c>
      <c r="F245" s="21">
        <f>INDEX(Data[],MATCH($A245,Data[Dist],0),MATCH(F$6,Data[#Headers],0))</f>
        <v>774520</v>
      </c>
      <c r="G245" s="21">
        <f>INDEX(Data[],MATCH($A245,Data[Dist],0),MATCH(G$6,Data[#Headers],0))</f>
        <v>3113984</v>
      </c>
      <c r="H245" s="21">
        <f>INDEX(Data[],MATCH($A245,Data[Dist],0),MATCH(H$6,Data[#Headers],0))-G245</f>
        <v>4670975</v>
      </c>
      <c r="I245" s="24"/>
      <c r="J245" s="21">
        <f>INDEX(Notes!$I$2:$N$11,MATCH(Notes!$B$2,Notes!$I$2:$I$11,0),4)*$C245</f>
        <v>3113984</v>
      </c>
      <c r="K245" s="21">
        <f>INDEX(Notes!$I$2:$N$11,MATCH(Notes!$B$2,Notes!$I$2:$I$11,0),5)*$D245</f>
        <v>0</v>
      </c>
      <c r="L245" s="21">
        <f>INDEX(Notes!$I$2:$N$11,MATCH(Notes!$B$2,Notes!$I$2:$I$11,0),6)*$E245</f>
        <v>0</v>
      </c>
      <c r="M245" s="21">
        <f>IF(Notes!$B$2="June",'Payment Total'!$F245,0)</f>
        <v>0</v>
      </c>
      <c r="N245" s="21">
        <f t="shared" si="12"/>
        <v>0</v>
      </c>
      <c r="P245" s="25" t="s">
        <v>1068</v>
      </c>
      <c r="Q245" s="25">
        <v>778496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165444</v>
      </c>
      <c r="F246" s="21">
        <f>INDEX(Data[],MATCH($A246,Data[Dist],0),MATCH(F$6,Data[#Headers],0))</f>
        <v>165444</v>
      </c>
      <c r="G246" s="21">
        <f>INDEX(Data[],MATCH($A246,Data[Dist],0),MATCH(G$6,Data[#Headers],0))</f>
        <v>666536</v>
      </c>
      <c r="H246" s="21">
        <f>INDEX(Data[],MATCH($A246,Data[Dist],0),MATCH(H$6,Data[#Headers],0))-G246</f>
        <v>999802</v>
      </c>
      <c r="I246" s="24"/>
      <c r="J246" s="21">
        <f>INDEX(Notes!$I$2:$N$11,MATCH(Notes!$B$2,Notes!$I$2:$I$11,0),4)*$C246</f>
        <v>666536</v>
      </c>
      <c r="K246" s="21">
        <f>INDEX(Notes!$I$2:$N$11,MATCH(Notes!$B$2,Notes!$I$2:$I$11,0),5)*$D246</f>
        <v>0</v>
      </c>
      <c r="L246" s="21">
        <f>INDEX(Notes!$I$2:$N$11,MATCH(Notes!$B$2,Notes!$I$2:$I$11,0),6)*$E246</f>
        <v>0</v>
      </c>
      <c r="M246" s="21">
        <f>IF(Notes!$B$2="June",'Payment Total'!$F246,0)</f>
        <v>0</v>
      </c>
      <c r="N246" s="21">
        <f t="shared" si="12"/>
        <v>0</v>
      </c>
      <c r="P246" s="25" t="s">
        <v>1069</v>
      </c>
      <c r="Q246" s="25">
        <v>166634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196602</v>
      </c>
      <c r="F247" s="21">
        <f>INDEX(Data[],MATCH($A247,Data[Dist],0),MATCH(F$6,Data[#Headers],0))</f>
        <v>196601</v>
      </c>
      <c r="G247" s="21">
        <f>INDEX(Data[],MATCH($A247,Data[Dist],0),MATCH(G$6,Data[#Headers],0))</f>
        <v>791576</v>
      </c>
      <c r="H247" s="21">
        <f>INDEX(Data[],MATCH($A247,Data[Dist],0),MATCH(H$6,Data[#Headers],0))-G247</f>
        <v>1187362</v>
      </c>
      <c r="I247" s="24"/>
      <c r="J247" s="21">
        <f>INDEX(Notes!$I$2:$N$11,MATCH(Notes!$B$2,Notes!$I$2:$I$11,0),4)*$C247</f>
        <v>791576</v>
      </c>
      <c r="K247" s="21">
        <f>INDEX(Notes!$I$2:$N$11,MATCH(Notes!$B$2,Notes!$I$2:$I$11,0),5)*$D247</f>
        <v>0</v>
      </c>
      <c r="L247" s="21">
        <f>INDEX(Notes!$I$2:$N$11,MATCH(Notes!$B$2,Notes!$I$2:$I$11,0),6)*$E247</f>
        <v>0</v>
      </c>
      <c r="M247" s="21">
        <f>IF(Notes!$B$2="June",'Payment Total'!$F247,0)</f>
        <v>0</v>
      </c>
      <c r="N247" s="21">
        <f t="shared" si="12"/>
        <v>0</v>
      </c>
      <c r="P247" s="25" t="s">
        <v>1070</v>
      </c>
      <c r="Q247" s="25">
        <v>197894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629480</v>
      </c>
      <c r="E248" s="21">
        <f>INDEX(Data[],MATCH($A248,Data[Dist],0),MATCH(E$6,Data[#Headers],0))</f>
        <v>629480</v>
      </c>
      <c r="F248" s="21">
        <f>INDEX(Data[],MATCH($A248,Data[Dist],0),MATCH(F$6,Data[#Headers],0))</f>
        <v>629478</v>
      </c>
      <c r="G248" s="21">
        <f>INDEX(Data[],MATCH($A248,Data[Dist],0),MATCH(G$6,Data[#Headers],0))</f>
        <v>2530240</v>
      </c>
      <c r="H248" s="21">
        <f>INDEX(Data[],MATCH($A248,Data[Dist],0),MATCH(H$6,Data[#Headers],0))-G248</f>
        <v>3795361</v>
      </c>
      <c r="I248" s="24"/>
      <c r="J248" s="21">
        <f>INDEX(Notes!$I$2:$N$11,MATCH(Notes!$B$2,Notes!$I$2:$I$11,0),4)*$C248</f>
        <v>2530240</v>
      </c>
      <c r="K248" s="21">
        <f>INDEX(Notes!$I$2:$N$11,MATCH(Notes!$B$2,Notes!$I$2:$I$11,0),5)*$D248</f>
        <v>0</v>
      </c>
      <c r="L248" s="21">
        <f>INDEX(Notes!$I$2:$N$11,MATCH(Notes!$B$2,Notes!$I$2:$I$11,0),6)*$E248</f>
        <v>0</v>
      </c>
      <c r="M248" s="21">
        <f>IF(Notes!$B$2="June",'Payment Total'!$F248,0)</f>
        <v>0</v>
      </c>
      <c r="N248" s="21">
        <f t="shared" si="12"/>
        <v>0</v>
      </c>
      <c r="P248" s="25" t="s">
        <v>1071</v>
      </c>
      <c r="Q248" s="25">
        <v>632560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692721</v>
      </c>
      <c r="E249" s="21">
        <f>INDEX(Data[],MATCH($A249,Data[Dist],0),MATCH(E$6,Data[#Headers],0))</f>
        <v>692721</v>
      </c>
      <c r="F249" s="21">
        <f>INDEX(Data[],MATCH($A249,Data[Dist],0),MATCH(F$6,Data[#Headers],0))</f>
        <v>692722</v>
      </c>
      <c r="G249" s="21">
        <f>INDEX(Data[],MATCH($A249,Data[Dist],0),MATCH(G$6,Data[#Headers],0))</f>
        <v>2785648</v>
      </c>
      <c r="H249" s="21">
        <f>INDEX(Data[],MATCH($A249,Data[Dist],0),MATCH(H$6,Data[#Headers],0))-G249</f>
        <v>4178467</v>
      </c>
      <c r="I249" s="24"/>
      <c r="J249" s="21">
        <f>INDEX(Notes!$I$2:$N$11,MATCH(Notes!$B$2,Notes!$I$2:$I$11,0),4)*$C249</f>
        <v>2785648</v>
      </c>
      <c r="K249" s="21">
        <f>INDEX(Notes!$I$2:$N$11,MATCH(Notes!$B$2,Notes!$I$2:$I$11,0),5)*$D249</f>
        <v>0</v>
      </c>
      <c r="L249" s="21">
        <f>INDEX(Notes!$I$2:$N$11,MATCH(Notes!$B$2,Notes!$I$2:$I$11,0),6)*$E249</f>
        <v>0</v>
      </c>
      <c r="M249" s="21">
        <f>IF(Notes!$B$2="June",'Payment Total'!$F249,0)</f>
        <v>0</v>
      </c>
      <c r="N249" s="21">
        <f t="shared" si="12"/>
        <v>0</v>
      </c>
      <c r="P249" s="25" t="s">
        <v>1072</v>
      </c>
      <c r="Q249" s="25">
        <v>696412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304751</v>
      </c>
      <c r="F250" s="21">
        <f>INDEX(Data[],MATCH($A250,Data[Dist],0),MATCH(F$6,Data[#Headers],0))</f>
        <v>304749</v>
      </c>
      <c r="G250" s="21">
        <f>INDEX(Data[],MATCH($A250,Data[Dist],0),MATCH(G$6,Data[#Headers],0))</f>
        <v>1225308</v>
      </c>
      <c r="H250" s="21">
        <f>INDEX(Data[],MATCH($A250,Data[Dist],0),MATCH(H$6,Data[#Headers],0))-G250</f>
        <v>1837960</v>
      </c>
      <c r="I250" s="24"/>
      <c r="J250" s="21">
        <f>INDEX(Notes!$I$2:$N$11,MATCH(Notes!$B$2,Notes!$I$2:$I$11,0),4)*$C250</f>
        <v>1225308</v>
      </c>
      <c r="K250" s="21">
        <f>INDEX(Notes!$I$2:$N$11,MATCH(Notes!$B$2,Notes!$I$2:$I$11,0),5)*$D250</f>
        <v>0</v>
      </c>
      <c r="L250" s="21">
        <f>INDEX(Notes!$I$2:$N$11,MATCH(Notes!$B$2,Notes!$I$2:$I$11,0),6)*$E250</f>
        <v>0</v>
      </c>
      <c r="M250" s="21">
        <f>IF(Notes!$B$2="June",'Payment Total'!$F250,0)</f>
        <v>0</v>
      </c>
      <c r="N250" s="21">
        <f t="shared" si="12"/>
        <v>0</v>
      </c>
      <c r="P250" s="25" t="s">
        <v>1073</v>
      </c>
      <c r="Q250" s="25">
        <v>306327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116034</v>
      </c>
      <c r="G251" s="21">
        <f>INDEX(Data[],MATCH($A251,Data[Dist],0),MATCH(G$6,Data[#Headers],0))</f>
        <v>466788</v>
      </c>
      <c r="H251" s="21">
        <f>INDEX(Data[],MATCH($A251,Data[Dist],0),MATCH(H$6,Data[#Headers],0))-G251</f>
        <v>700185</v>
      </c>
      <c r="I251" s="24"/>
      <c r="J251" s="21">
        <f>INDEX(Notes!$I$2:$N$11,MATCH(Notes!$B$2,Notes!$I$2:$I$11,0),4)*$C251</f>
        <v>466788</v>
      </c>
      <c r="K251" s="21">
        <f>INDEX(Notes!$I$2:$N$11,MATCH(Notes!$B$2,Notes!$I$2:$I$11,0),5)*$D251</f>
        <v>0</v>
      </c>
      <c r="L251" s="21">
        <f>INDEX(Notes!$I$2:$N$11,MATCH(Notes!$B$2,Notes!$I$2:$I$11,0),6)*$E251</f>
        <v>0</v>
      </c>
      <c r="M251" s="21">
        <f>IF(Notes!$B$2="June",'Payment Total'!$F251,0)</f>
        <v>0</v>
      </c>
      <c r="N251" s="21">
        <f t="shared" si="12"/>
        <v>0</v>
      </c>
      <c r="P251" s="25" t="s">
        <v>1074</v>
      </c>
      <c r="Q251" s="25">
        <v>116697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329780</v>
      </c>
      <c r="E252" s="21">
        <f>INDEX(Data[],MATCH($A252,Data[Dist],0),MATCH(E$6,Data[#Headers],0))</f>
        <v>329780</v>
      </c>
      <c r="F252" s="21">
        <f>INDEX(Data[],MATCH($A252,Data[Dist],0),MATCH(F$6,Data[#Headers],0))</f>
        <v>329779</v>
      </c>
      <c r="G252" s="21">
        <f>INDEX(Data[],MATCH($A252,Data[Dist],0),MATCH(G$6,Data[#Headers],0))</f>
        <v>1327740</v>
      </c>
      <c r="H252" s="21">
        <f>INDEX(Data[],MATCH($A252,Data[Dist],0),MATCH(H$6,Data[#Headers],0))-G252</f>
        <v>1991609</v>
      </c>
      <c r="I252" s="24"/>
      <c r="J252" s="21">
        <f>INDEX(Notes!$I$2:$N$11,MATCH(Notes!$B$2,Notes!$I$2:$I$11,0),4)*$C252</f>
        <v>1327740</v>
      </c>
      <c r="K252" s="21">
        <f>INDEX(Notes!$I$2:$N$11,MATCH(Notes!$B$2,Notes!$I$2:$I$11,0),5)*$D252</f>
        <v>0</v>
      </c>
      <c r="L252" s="21">
        <f>INDEX(Notes!$I$2:$N$11,MATCH(Notes!$B$2,Notes!$I$2:$I$11,0),6)*$E252</f>
        <v>0</v>
      </c>
      <c r="M252" s="21">
        <f>IF(Notes!$B$2="June",'Payment Total'!$F252,0)</f>
        <v>0</v>
      </c>
      <c r="N252" s="21">
        <f t="shared" si="12"/>
        <v>0</v>
      </c>
      <c r="P252" s="25" t="s">
        <v>1075</v>
      </c>
      <c r="Q252" s="25">
        <v>331935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168219</v>
      </c>
      <c r="E253" s="21">
        <f>INDEX(Data[],MATCH($A253,Data[Dist],0),MATCH(E$6,Data[#Headers],0))</f>
        <v>168218</v>
      </c>
      <c r="F253" s="21">
        <f>INDEX(Data[],MATCH($A253,Data[Dist],0),MATCH(F$6,Data[#Headers],0))</f>
        <v>168219</v>
      </c>
      <c r="G253" s="21">
        <f>INDEX(Data[],MATCH($A253,Data[Dist],0),MATCH(G$6,Data[#Headers],0))</f>
        <v>688232</v>
      </c>
      <c r="H253" s="21">
        <f>INDEX(Data[],MATCH($A253,Data[Dist],0),MATCH(H$6,Data[#Headers],0))-G253</f>
        <v>1032347</v>
      </c>
      <c r="I253" s="24"/>
      <c r="J253" s="21">
        <f>INDEX(Notes!$I$2:$N$11,MATCH(Notes!$B$2,Notes!$I$2:$I$11,0),4)*$C253</f>
        <v>688232</v>
      </c>
      <c r="K253" s="21">
        <f>INDEX(Notes!$I$2:$N$11,MATCH(Notes!$B$2,Notes!$I$2:$I$11,0),5)*$D253</f>
        <v>0</v>
      </c>
      <c r="L253" s="21">
        <f>INDEX(Notes!$I$2:$N$11,MATCH(Notes!$B$2,Notes!$I$2:$I$11,0),6)*$E253</f>
        <v>0</v>
      </c>
      <c r="M253" s="21">
        <f>IF(Notes!$B$2="June",'Payment Total'!$F253,0)</f>
        <v>0</v>
      </c>
      <c r="N253" s="21">
        <f t="shared" si="12"/>
        <v>0</v>
      </c>
      <c r="P253" s="25" t="s">
        <v>1076</v>
      </c>
      <c r="Q253" s="25">
        <v>172058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226019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226019</v>
      </c>
      <c r="G254" s="21">
        <f>INDEX(Data[],MATCH($A254,Data[Dist],0),MATCH(G$6,Data[#Headers],0))</f>
        <v>909552</v>
      </c>
      <c r="H254" s="21">
        <f>INDEX(Data[],MATCH($A254,Data[Dist],0),MATCH(H$6,Data[#Headers],0))-G254</f>
        <v>1364330</v>
      </c>
      <c r="I254" s="24"/>
      <c r="J254" s="21">
        <f>INDEX(Notes!$I$2:$N$11,MATCH(Notes!$B$2,Notes!$I$2:$I$11,0),4)*$C254</f>
        <v>909552</v>
      </c>
      <c r="K254" s="21">
        <f>INDEX(Notes!$I$2:$N$11,MATCH(Notes!$B$2,Notes!$I$2:$I$11,0),5)*$D254</f>
        <v>0</v>
      </c>
      <c r="L254" s="21">
        <f>INDEX(Notes!$I$2:$N$11,MATCH(Notes!$B$2,Notes!$I$2:$I$11,0),6)*$E254</f>
        <v>0</v>
      </c>
      <c r="M254" s="21">
        <f>IF(Notes!$B$2="June",'Payment Total'!$F254,0)</f>
        <v>0</v>
      </c>
      <c r="N254" s="21">
        <f t="shared" si="12"/>
        <v>0</v>
      </c>
      <c r="P254" s="25" t="s">
        <v>1077</v>
      </c>
      <c r="Q254" s="25">
        <v>227388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132994</v>
      </c>
      <c r="F255" s="21">
        <f>INDEX(Data[],MATCH($A255,Data[Dist],0),MATCH(F$6,Data[#Headers],0))</f>
        <v>132993</v>
      </c>
      <c r="G255" s="21">
        <f>INDEX(Data[],MATCH($A255,Data[Dist],0),MATCH(G$6,Data[#Headers],0))</f>
        <v>535548</v>
      </c>
      <c r="H255" s="21">
        <f>INDEX(Data[],MATCH($A255,Data[Dist],0),MATCH(H$6,Data[#Headers],0))-G255</f>
        <v>803322</v>
      </c>
      <c r="I255" s="24"/>
      <c r="J255" s="21">
        <f>INDEX(Notes!$I$2:$N$11,MATCH(Notes!$B$2,Notes!$I$2:$I$11,0),4)*$C255</f>
        <v>535548</v>
      </c>
      <c r="K255" s="21">
        <f>INDEX(Notes!$I$2:$N$11,MATCH(Notes!$B$2,Notes!$I$2:$I$11,0),5)*$D255</f>
        <v>0</v>
      </c>
      <c r="L255" s="21">
        <f>INDEX(Notes!$I$2:$N$11,MATCH(Notes!$B$2,Notes!$I$2:$I$11,0),6)*$E255</f>
        <v>0</v>
      </c>
      <c r="M255" s="21">
        <f>IF(Notes!$B$2="June",'Payment Total'!$F255,0)</f>
        <v>0</v>
      </c>
      <c r="N255" s="21">
        <f t="shared" si="12"/>
        <v>0</v>
      </c>
      <c r="P255" s="25" t="s">
        <v>1078</v>
      </c>
      <c r="Q255" s="25">
        <v>133887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842735</v>
      </c>
      <c r="E256" s="21">
        <f>INDEX(Data[],MATCH($A256,Data[Dist],0),MATCH(E$6,Data[#Headers],0))</f>
        <v>842736</v>
      </c>
      <c r="F256" s="21">
        <f>INDEX(Data[],MATCH($A256,Data[Dist],0),MATCH(F$6,Data[#Headers],0))</f>
        <v>842734</v>
      </c>
      <c r="G256" s="21">
        <f>INDEX(Data[],MATCH($A256,Data[Dist],0),MATCH(G$6,Data[#Headers],0))</f>
        <v>3392524</v>
      </c>
      <c r="H256" s="21">
        <f>INDEX(Data[],MATCH($A256,Data[Dist],0),MATCH(H$6,Data[#Headers],0))-G256</f>
        <v>5088787</v>
      </c>
      <c r="I256" s="24"/>
      <c r="J256" s="21">
        <f>INDEX(Notes!$I$2:$N$11,MATCH(Notes!$B$2,Notes!$I$2:$I$11,0),4)*$C256</f>
        <v>3392524</v>
      </c>
      <c r="K256" s="21">
        <f>INDEX(Notes!$I$2:$N$11,MATCH(Notes!$B$2,Notes!$I$2:$I$11,0),5)*$D256</f>
        <v>0</v>
      </c>
      <c r="L256" s="21">
        <f>INDEX(Notes!$I$2:$N$11,MATCH(Notes!$B$2,Notes!$I$2:$I$11,0),6)*$E256</f>
        <v>0</v>
      </c>
      <c r="M256" s="21">
        <f>IF(Notes!$B$2="June",'Payment Total'!$F256,0)</f>
        <v>0</v>
      </c>
      <c r="N256" s="21">
        <f t="shared" si="12"/>
        <v>0</v>
      </c>
      <c r="P256" s="25" t="s">
        <v>1079</v>
      </c>
      <c r="Q256" s="25">
        <v>848131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179335</v>
      </c>
      <c r="G257" s="21">
        <f>INDEX(Data[],MATCH($A257,Data[Dist],0),MATCH(G$6,Data[#Headers],0))</f>
        <v>720836</v>
      </c>
      <c r="H257" s="21">
        <f>INDEX(Data[],MATCH($A257,Data[Dist],0),MATCH(H$6,Data[#Headers],0))-G257</f>
        <v>1081256</v>
      </c>
      <c r="I257" s="24"/>
      <c r="J257" s="21">
        <f>INDEX(Notes!$I$2:$N$11,MATCH(Notes!$B$2,Notes!$I$2:$I$11,0),4)*$C257</f>
        <v>720836</v>
      </c>
      <c r="K257" s="21">
        <f>INDEX(Notes!$I$2:$N$11,MATCH(Notes!$B$2,Notes!$I$2:$I$11,0),5)*$D257</f>
        <v>0</v>
      </c>
      <c r="L257" s="21">
        <f>INDEX(Notes!$I$2:$N$11,MATCH(Notes!$B$2,Notes!$I$2:$I$11,0),6)*$E257</f>
        <v>0</v>
      </c>
      <c r="M257" s="21">
        <f>IF(Notes!$B$2="June",'Payment Total'!$F257,0)</f>
        <v>0</v>
      </c>
      <c r="N257" s="21">
        <f t="shared" si="12"/>
        <v>0</v>
      </c>
      <c r="P257" s="25" t="s">
        <v>1080</v>
      </c>
      <c r="Q257" s="25">
        <v>180209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475687</v>
      </c>
      <c r="E258" s="21">
        <f>INDEX(Data[],MATCH($A258,Data[Dist],0),MATCH(E$6,Data[#Headers],0))</f>
        <v>475687</v>
      </c>
      <c r="F258" s="21">
        <f>INDEX(Data[],MATCH($A258,Data[Dist],0),MATCH(F$6,Data[#Headers],0))</f>
        <v>475685</v>
      </c>
      <c r="G258" s="21">
        <f>INDEX(Data[],MATCH($A258,Data[Dist],0),MATCH(G$6,Data[#Headers],0))</f>
        <v>1914012</v>
      </c>
      <c r="H258" s="21">
        <f>INDEX(Data[],MATCH($A258,Data[Dist],0),MATCH(H$6,Data[#Headers],0))-G258</f>
        <v>2871013</v>
      </c>
      <c r="I258" s="24"/>
      <c r="J258" s="21">
        <f>INDEX(Notes!$I$2:$N$11,MATCH(Notes!$B$2,Notes!$I$2:$I$11,0),4)*$C258</f>
        <v>1914012</v>
      </c>
      <c r="K258" s="21">
        <f>INDEX(Notes!$I$2:$N$11,MATCH(Notes!$B$2,Notes!$I$2:$I$11,0),5)*$D258</f>
        <v>0</v>
      </c>
      <c r="L258" s="21">
        <f>INDEX(Notes!$I$2:$N$11,MATCH(Notes!$B$2,Notes!$I$2:$I$11,0),6)*$E258</f>
        <v>0</v>
      </c>
      <c r="M258" s="21">
        <f>IF(Notes!$B$2="June",'Payment Total'!$F258,0)</f>
        <v>0</v>
      </c>
      <c r="N258" s="21">
        <f t="shared" si="12"/>
        <v>0</v>
      </c>
      <c r="P258" s="25" t="s">
        <v>1081</v>
      </c>
      <c r="Q258" s="25">
        <v>478503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873321</v>
      </c>
      <c r="E259" s="21">
        <f>INDEX(Data[],MATCH($A259,Data[Dist],0),MATCH(E$6,Data[#Headers],0))</f>
        <v>873321</v>
      </c>
      <c r="F259" s="21">
        <f>INDEX(Data[],MATCH($A259,Data[Dist],0),MATCH(F$6,Data[#Headers],0))</f>
        <v>873319</v>
      </c>
      <c r="G259" s="21">
        <f>INDEX(Data[],MATCH($A259,Data[Dist],0),MATCH(G$6,Data[#Headers],0))</f>
        <v>3510136</v>
      </c>
      <c r="H259" s="21">
        <f>INDEX(Data[],MATCH($A259,Data[Dist],0),MATCH(H$6,Data[#Headers],0))-G259</f>
        <v>5265205</v>
      </c>
      <c r="I259" s="24"/>
      <c r="J259" s="21">
        <f>INDEX(Notes!$I$2:$N$11,MATCH(Notes!$B$2,Notes!$I$2:$I$11,0),4)*$C259</f>
        <v>3510136</v>
      </c>
      <c r="K259" s="21">
        <f>INDEX(Notes!$I$2:$N$11,MATCH(Notes!$B$2,Notes!$I$2:$I$11,0),5)*$D259</f>
        <v>0</v>
      </c>
      <c r="L259" s="21">
        <f>INDEX(Notes!$I$2:$N$11,MATCH(Notes!$B$2,Notes!$I$2:$I$11,0),6)*$E259</f>
        <v>0</v>
      </c>
      <c r="M259" s="21">
        <f>IF(Notes!$B$2="June",'Payment Total'!$F259,0)</f>
        <v>0</v>
      </c>
      <c r="N259" s="21">
        <f t="shared" si="12"/>
        <v>0</v>
      </c>
      <c r="P259" s="25" t="s">
        <v>1082</v>
      </c>
      <c r="Q259" s="25">
        <v>877534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771717</v>
      </c>
      <c r="E260" s="21">
        <f>INDEX(Data[],MATCH($A260,Data[Dist],0),MATCH(E$6,Data[#Headers],0))</f>
        <v>771716</v>
      </c>
      <c r="F260" s="21">
        <f>INDEX(Data[],MATCH($A260,Data[Dist],0),MATCH(F$6,Data[#Headers],0))</f>
        <v>771717</v>
      </c>
      <c r="G260" s="21">
        <f>INDEX(Data[],MATCH($A260,Data[Dist],0),MATCH(G$6,Data[#Headers],0))</f>
        <v>3102736</v>
      </c>
      <c r="H260" s="21">
        <f>INDEX(Data[],MATCH($A260,Data[Dist],0),MATCH(H$6,Data[#Headers],0))-G260</f>
        <v>4654101</v>
      </c>
      <c r="I260" s="24"/>
      <c r="J260" s="21">
        <f>INDEX(Notes!$I$2:$N$11,MATCH(Notes!$B$2,Notes!$I$2:$I$11,0),4)*$C260</f>
        <v>3102736</v>
      </c>
      <c r="K260" s="21">
        <f>INDEX(Notes!$I$2:$N$11,MATCH(Notes!$B$2,Notes!$I$2:$I$11,0),5)*$D260</f>
        <v>0</v>
      </c>
      <c r="L260" s="21">
        <f>INDEX(Notes!$I$2:$N$11,MATCH(Notes!$B$2,Notes!$I$2:$I$11,0),6)*$E260</f>
        <v>0</v>
      </c>
      <c r="M260" s="21">
        <f>IF(Notes!$B$2="June",'Payment Total'!$F260,0)</f>
        <v>0</v>
      </c>
      <c r="N260" s="21">
        <f t="shared" si="12"/>
        <v>0</v>
      </c>
      <c r="P260" s="25" t="s">
        <v>1083</v>
      </c>
      <c r="Q260" s="25">
        <v>775684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449296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449296</v>
      </c>
      <c r="G261" s="21">
        <f>INDEX(Data[],MATCH($A261,Data[Dist],0),MATCH(G$6,Data[#Headers],0))</f>
        <v>1806924</v>
      </c>
      <c r="H261" s="21">
        <f>INDEX(Data[],MATCH($A261,Data[Dist],0),MATCH(H$6,Data[#Headers],0))-G261</f>
        <v>2710383</v>
      </c>
      <c r="I261" s="24"/>
      <c r="J261" s="21">
        <f>INDEX(Notes!$I$2:$N$11,MATCH(Notes!$B$2,Notes!$I$2:$I$11,0),4)*$C261</f>
        <v>1806924</v>
      </c>
      <c r="K261" s="21">
        <f>INDEX(Notes!$I$2:$N$11,MATCH(Notes!$B$2,Notes!$I$2:$I$11,0),5)*$D261</f>
        <v>0</v>
      </c>
      <c r="L261" s="21">
        <f>INDEX(Notes!$I$2:$N$11,MATCH(Notes!$B$2,Notes!$I$2:$I$11,0),6)*$E261</f>
        <v>0</v>
      </c>
      <c r="M261" s="21">
        <f>IF(Notes!$B$2="June",'Payment Total'!$F261,0)</f>
        <v>0</v>
      </c>
      <c r="N261" s="21">
        <f t="shared" si="12"/>
        <v>0</v>
      </c>
      <c r="P261" s="25" t="s">
        <v>1084</v>
      </c>
      <c r="Q261" s="25">
        <v>451731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270093</v>
      </c>
      <c r="E262" s="21">
        <f>INDEX(Data[],MATCH($A262,Data[Dist],0),MATCH(E$6,Data[#Headers],0))</f>
        <v>270093</v>
      </c>
      <c r="F262" s="21">
        <f>INDEX(Data[],MATCH($A262,Data[Dist],0),MATCH(F$6,Data[#Headers],0))</f>
        <v>270091</v>
      </c>
      <c r="G262" s="21">
        <f>INDEX(Data[],MATCH($A262,Data[Dist],0),MATCH(G$6,Data[#Headers],0))</f>
        <v>1086208</v>
      </c>
      <c r="H262" s="21">
        <f>INDEX(Data[],MATCH($A262,Data[Dist],0),MATCH(H$6,Data[#Headers],0))-G262</f>
        <v>1629316</v>
      </c>
      <c r="I262" s="24"/>
      <c r="J262" s="21">
        <f>INDEX(Notes!$I$2:$N$11,MATCH(Notes!$B$2,Notes!$I$2:$I$11,0),4)*$C262</f>
        <v>1086208</v>
      </c>
      <c r="K262" s="21">
        <f>INDEX(Notes!$I$2:$N$11,MATCH(Notes!$B$2,Notes!$I$2:$I$11,0),5)*$D262</f>
        <v>0</v>
      </c>
      <c r="L262" s="21">
        <f>INDEX(Notes!$I$2:$N$11,MATCH(Notes!$B$2,Notes!$I$2:$I$11,0),6)*$E262</f>
        <v>0</v>
      </c>
      <c r="M262" s="21">
        <f>IF(Notes!$B$2="June",'Payment Total'!$F262,0)</f>
        <v>0</v>
      </c>
      <c r="N262" s="21">
        <f t="shared" si="12"/>
        <v>0</v>
      </c>
      <c r="P262" s="25" t="s">
        <v>1085</v>
      </c>
      <c r="Q262" s="25">
        <v>271552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428821</v>
      </c>
      <c r="E263" s="21">
        <f>INDEX(Data[],MATCH($A263,Data[Dist],0),MATCH(E$6,Data[#Headers],0))</f>
        <v>428821</v>
      </c>
      <c r="F263" s="21">
        <f>INDEX(Data[],MATCH($A263,Data[Dist],0),MATCH(F$6,Data[#Headers],0))</f>
        <v>428819</v>
      </c>
      <c r="G263" s="21">
        <f>INDEX(Data[],MATCH($A263,Data[Dist],0),MATCH(G$6,Data[#Headers],0))</f>
        <v>1723756</v>
      </c>
      <c r="H263" s="21">
        <f>INDEX(Data[],MATCH($A263,Data[Dist],0),MATCH(H$6,Data[#Headers],0))-G263</f>
        <v>2585631</v>
      </c>
      <c r="I263" s="24"/>
      <c r="J263" s="21">
        <f>INDEX(Notes!$I$2:$N$11,MATCH(Notes!$B$2,Notes!$I$2:$I$11,0),4)*$C263</f>
        <v>1723756</v>
      </c>
      <c r="K263" s="21">
        <f>INDEX(Notes!$I$2:$N$11,MATCH(Notes!$B$2,Notes!$I$2:$I$11,0),5)*$D263</f>
        <v>0</v>
      </c>
      <c r="L263" s="21">
        <f>INDEX(Notes!$I$2:$N$11,MATCH(Notes!$B$2,Notes!$I$2:$I$11,0),6)*$E263</f>
        <v>0</v>
      </c>
      <c r="M263" s="21">
        <f>IF(Notes!$B$2="June",'Payment Total'!$F263,0)</f>
        <v>0</v>
      </c>
      <c r="N263" s="21">
        <f t="shared" si="12"/>
        <v>0</v>
      </c>
      <c r="P263" s="25" t="s">
        <v>1086</v>
      </c>
      <c r="Q263" s="25">
        <v>430939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1228147</v>
      </c>
      <c r="E264" s="21">
        <f>INDEX(Data[],MATCH($A264,Data[Dist],0),MATCH(E$6,Data[#Headers],0))</f>
        <v>1228148</v>
      </c>
      <c r="F264" s="21">
        <f>INDEX(Data[],MATCH($A264,Data[Dist],0),MATCH(F$6,Data[#Headers],0))</f>
        <v>1228146</v>
      </c>
      <c r="G264" s="21">
        <f>INDEX(Data[],MATCH($A264,Data[Dist],0),MATCH(G$6,Data[#Headers],0))</f>
        <v>4935012</v>
      </c>
      <c r="H264" s="21">
        <f>INDEX(Data[],MATCH($A264,Data[Dist],0),MATCH(H$6,Data[#Headers],0))-G264</f>
        <v>7402515</v>
      </c>
      <c r="I264" s="24"/>
      <c r="J264" s="21">
        <f>INDEX(Notes!$I$2:$N$11,MATCH(Notes!$B$2,Notes!$I$2:$I$11,0),4)*$C264</f>
        <v>4935012</v>
      </c>
      <c r="K264" s="21">
        <f>INDEX(Notes!$I$2:$N$11,MATCH(Notes!$B$2,Notes!$I$2:$I$11,0),5)*$D264</f>
        <v>0</v>
      </c>
      <c r="L264" s="21">
        <f>INDEX(Notes!$I$2:$N$11,MATCH(Notes!$B$2,Notes!$I$2:$I$11,0),6)*$E264</f>
        <v>0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1087</v>
      </c>
      <c r="Q264" s="25">
        <v>1233753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INDEX($A$7:$H$331,MATCH($S264,$A$7:$A$331,0),3)-Q264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13357503</v>
      </c>
      <c r="E265" s="21">
        <f>INDEX(Data[],MATCH($A265,Data[Dist],0),MATCH(E$6,Data[#Headers],0))</f>
        <v>13357504</v>
      </c>
      <c r="F265" s="21">
        <f>INDEX(Data[],MATCH($A265,Data[Dist],0),MATCH(F$6,Data[#Headers],0))</f>
        <v>13357502</v>
      </c>
      <c r="G265" s="21">
        <f>INDEX(Data[],MATCH($A265,Data[Dist],0),MATCH(G$6,Data[#Headers],0))</f>
        <v>53649020</v>
      </c>
      <c r="H265" s="21">
        <f>INDEX(Data[],MATCH($A265,Data[Dist],0),MATCH(H$6,Data[#Headers],0))-G265</f>
        <v>80473530</v>
      </c>
      <c r="I265" s="24"/>
      <c r="J265" s="21">
        <f>INDEX(Notes!$I$2:$N$11,MATCH(Notes!$B$2,Notes!$I$2:$I$11,0),4)*$C265</f>
        <v>53649020</v>
      </c>
      <c r="K265" s="21">
        <f>INDEX(Notes!$I$2:$N$11,MATCH(Notes!$B$2,Notes!$I$2:$I$11,0),5)*$D265</f>
        <v>0</v>
      </c>
      <c r="L265" s="21">
        <f>INDEX(Notes!$I$2:$N$11,MATCH(Notes!$B$2,Notes!$I$2:$I$11,0),6)*$E265</f>
        <v>0</v>
      </c>
      <c r="M265" s="21">
        <f>IF(Notes!$B$2="June",'Payment Total'!$F265,0)</f>
        <v>0</v>
      </c>
      <c r="N265" s="21">
        <f t="shared" si="16"/>
        <v>0</v>
      </c>
      <c r="P265" s="25" t="s">
        <v>1088</v>
      </c>
      <c r="Q265" s="25">
        <v>13412255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280934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280933</v>
      </c>
      <c r="G266" s="21">
        <f>INDEX(Data[],MATCH($A266,Data[Dist],0),MATCH(G$6,Data[#Headers],0))</f>
        <v>1130284</v>
      </c>
      <c r="H266" s="21">
        <f>INDEX(Data[],MATCH($A266,Data[Dist],0),MATCH(H$6,Data[#Headers],0))-G266</f>
        <v>1695421</v>
      </c>
      <c r="I266" s="24"/>
      <c r="J266" s="21">
        <f>INDEX(Notes!$I$2:$N$11,MATCH(Notes!$B$2,Notes!$I$2:$I$11,0),4)*$C266</f>
        <v>1130284</v>
      </c>
      <c r="K266" s="21">
        <f>INDEX(Notes!$I$2:$N$11,MATCH(Notes!$B$2,Notes!$I$2:$I$11,0),5)*$D266</f>
        <v>0</v>
      </c>
      <c r="L266" s="21">
        <f>INDEX(Notes!$I$2:$N$11,MATCH(Notes!$B$2,Notes!$I$2:$I$11,0),6)*$E266</f>
        <v>0</v>
      </c>
      <c r="M266" s="21">
        <f>IF(Notes!$B$2="June",'Payment Total'!$F266,0)</f>
        <v>0</v>
      </c>
      <c r="N266" s="21">
        <f t="shared" si="16"/>
        <v>0</v>
      </c>
      <c r="P266" s="25" t="s">
        <v>1089</v>
      </c>
      <c r="Q266" s="25">
        <v>282571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533613</v>
      </c>
      <c r="E267" s="21">
        <f>INDEX(Data[],MATCH($A267,Data[Dist],0),MATCH(E$6,Data[#Headers],0))</f>
        <v>533613</v>
      </c>
      <c r="F267" s="21">
        <f>INDEX(Data[],MATCH($A267,Data[Dist],0),MATCH(F$6,Data[#Headers],0))</f>
        <v>533612</v>
      </c>
      <c r="G267" s="21">
        <f>INDEX(Data[],MATCH($A267,Data[Dist],0),MATCH(G$6,Data[#Headers],0))</f>
        <v>2148352</v>
      </c>
      <c r="H267" s="21">
        <f>INDEX(Data[],MATCH($A267,Data[Dist],0),MATCH(H$6,Data[#Headers],0))-G267</f>
        <v>3222531</v>
      </c>
      <c r="I267" s="24"/>
      <c r="J267" s="21">
        <f>INDEX(Notes!$I$2:$N$11,MATCH(Notes!$B$2,Notes!$I$2:$I$11,0),4)*$C267</f>
        <v>2148352</v>
      </c>
      <c r="K267" s="21">
        <f>INDEX(Notes!$I$2:$N$11,MATCH(Notes!$B$2,Notes!$I$2:$I$11,0),5)*$D267</f>
        <v>0</v>
      </c>
      <c r="L267" s="21">
        <f>INDEX(Notes!$I$2:$N$11,MATCH(Notes!$B$2,Notes!$I$2:$I$11,0),6)*$E267</f>
        <v>0</v>
      </c>
      <c r="M267" s="21">
        <f>IF(Notes!$B$2="June",'Payment Total'!$F267,0)</f>
        <v>0</v>
      </c>
      <c r="N267" s="21">
        <f t="shared" si="16"/>
        <v>0</v>
      </c>
      <c r="P267" s="25" t="s">
        <v>1090</v>
      </c>
      <c r="Q267" s="25">
        <v>537088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974374</v>
      </c>
      <c r="E268" s="21">
        <f>INDEX(Data[],MATCH($A268,Data[Dist],0),MATCH(E$6,Data[#Headers],0))</f>
        <v>974375</v>
      </c>
      <c r="F268" s="21">
        <f>INDEX(Data[],MATCH($A268,Data[Dist],0),MATCH(F$6,Data[#Headers],0))</f>
        <v>974373</v>
      </c>
      <c r="G268" s="21">
        <f>INDEX(Data[],MATCH($A268,Data[Dist],0),MATCH(G$6,Data[#Headers],0))</f>
        <v>3919148</v>
      </c>
      <c r="H268" s="21">
        <f>INDEX(Data[],MATCH($A268,Data[Dist],0),MATCH(H$6,Data[#Headers],0))-G268</f>
        <v>5878726</v>
      </c>
      <c r="I268" s="24"/>
      <c r="J268" s="21">
        <f>INDEX(Notes!$I$2:$N$11,MATCH(Notes!$B$2,Notes!$I$2:$I$11,0),4)*$C268</f>
        <v>3919148</v>
      </c>
      <c r="K268" s="21">
        <f>INDEX(Notes!$I$2:$N$11,MATCH(Notes!$B$2,Notes!$I$2:$I$11,0),5)*$D268</f>
        <v>0</v>
      </c>
      <c r="L268" s="21">
        <f>INDEX(Notes!$I$2:$N$11,MATCH(Notes!$B$2,Notes!$I$2:$I$11,0),6)*$E268</f>
        <v>0</v>
      </c>
      <c r="M268" s="21">
        <f>IF(Notes!$B$2="June",'Payment Total'!$F268,0)</f>
        <v>0</v>
      </c>
      <c r="N268" s="21">
        <f t="shared" si="16"/>
        <v>0</v>
      </c>
      <c r="P268" s="25" t="s">
        <v>1091</v>
      </c>
      <c r="Q268" s="25">
        <v>979787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386844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386844</v>
      </c>
      <c r="G269" s="21">
        <f>INDEX(Data[],MATCH($A269,Data[Dist],0),MATCH(G$6,Data[#Headers],0))</f>
        <v>1554700</v>
      </c>
      <c r="H269" s="21">
        <f>INDEX(Data[],MATCH($A269,Data[Dist],0),MATCH(H$6,Data[#Headers],0))-G269</f>
        <v>2332045</v>
      </c>
      <c r="I269" s="24"/>
      <c r="J269" s="21">
        <f>INDEX(Notes!$I$2:$N$11,MATCH(Notes!$B$2,Notes!$I$2:$I$11,0),4)*$C269</f>
        <v>1554700</v>
      </c>
      <c r="K269" s="21">
        <f>INDEX(Notes!$I$2:$N$11,MATCH(Notes!$B$2,Notes!$I$2:$I$11,0),5)*$D269</f>
        <v>0</v>
      </c>
      <c r="L269" s="21">
        <f>INDEX(Notes!$I$2:$N$11,MATCH(Notes!$B$2,Notes!$I$2:$I$11,0),6)*$E269</f>
        <v>0</v>
      </c>
      <c r="M269" s="21">
        <f>IF(Notes!$B$2="June",'Payment Total'!$F269,0)</f>
        <v>0</v>
      </c>
      <c r="N269" s="21">
        <f t="shared" si="16"/>
        <v>0</v>
      </c>
      <c r="P269" s="25" t="s">
        <v>1092</v>
      </c>
      <c r="Q269" s="25">
        <v>388675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365016</v>
      </c>
      <c r="E270" s="21">
        <f>INDEX(Data[],MATCH($A270,Data[Dist],0),MATCH(E$6,Data[#Headers],0))</f>
        <v>365016</v>
      </c>
      <c r="F270" s="21">
        <f>INDEX(Data[],MATCH($A270,Data[Dist],0),MATCH(F$6,Data[#Headers],0))</f>
        <v>365015</v>
      </c>
      <c r="G270" s="21">
        <f>INDEX(Data[],MATCH($A270,Data[Dist],0),MATCH(G$6,Data[#Headers],0))</f>
        <v>1469200</v>
      </c>
      <c r="H270" s="21">
        <f>INDEX(Data[],MATCH($A270,Data[Dist],0),MATCH(H$6,Data[#Headers],0))-G270</f>
        <v>2203797</v>
      </c>
      <c r="I270" s="24"/>
      <c r="J270" s="21">
        <f>INDEX(Notes!$I$2:$N$11,MATCH(Notes!$B$2,Notes!$I$2:$I$11,0),4)*$C270</f>
        <v>1469200</v>
      </c>
      <c r="K270" s="21">
        <f>INDEX(Notes!$I$2:$N$11,MATCH(Notes!$B$2,Notes!$I$2:$I$11,0),5)*$D270</f>
        <v>0</v>
      </c>
      <c r="L270" s="21">
        <f>INDEX(Notes!$I$2:$N$11,MATCH(Notes!$B$2,Notes!$I$2:$I$11,0),6)*$E270</f>
        <v>0</v>
      </c>
      <c r="M270" s="21">
        <f>IF(Notes!$B$2="June",'Payment Total'!$F270,0)</f>
        <v>0</v>
      </c>
      <c r="N270" s="21">
        <f t="shared" si="16"/>
        <v>0</v>
      </c>
      <c r="P270" s="25" t="s">
        <v>1093</v>
      </c>
      <c r="Q270" s="25">
        <v>367300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690155</v>
      </c>
      <c r="E271" s="21">
        <f>INDEX(Data[],MATCH($A271,Data[Dist],0),MATCH(E$6,Data[#Headers],0))</f>
        <v>690155</v>
      </c>
      <c r="F271" s="21">
        <f>INDEX(Data[],MATCH($A271,Data[Dist],0),MATCH(F$6,Data[#Headers],0))</f>
        <v>690154</v>
      </c>
      <c r="G271" s="21">
        <f>INDEX(Data[],MATCH($A271,Data[Dist],0),MATCH(G$6,Data[#Headers],0))</f>
        <v>2777204</v>
      </c>
      <c r="H271" s="21">
        <f>INDEX(Data[],MATCH($A271,Data[Dist],0),MATCH(H$6,Data[#Headers],0))-G271</f>
        <v>4165803</v>
      </c>
      <c r="I271" s="24"/>
      <c r="J271" s="21">
        <f>INDEX(Notes!$I$2:$N$11,MATCH(Notes!$B$2,Notes!$I$2:$I$11,0),4)*$C271</f>
        <v>2777204</v>
      </c>
      <c r="K271" s="21">
        <f>INDEX(Notes!$I$2:$N$11,MATCH(Notes!$B$2,Notes!$I$2:$I$11,0),5)*$D271</f>
        <v>0</v>
      </c>
      <c r="L271" s="21">
        <f>INDEX(Notes!$I$2:$N$11,MATCH(Notes!$B$2,Notes!$I$2:$I$11,0),6)*$E271</f>
        <v>0</v>
      </c>
      <c r="M271" s="21">
        <f>IF(Notes!$B$2="June",'Payment Total'!$F271,0)</f>
        <v>0</v>
      </c>
      <c r="N271" s="21">
        <f t="shared" si="16"/>
        <v>0</v>
      </c>
      <c r="P271" s="25" t="s">
        <v>1094</v>
      </c>
      <c r="Q271" s="25">
        <v>694301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138489</v>
      </c>
      <c r="F272" s="21">
        <f>INDEX(Data[],MATCH($A272,Data[Dist],0),MATCH(F$6,Data[#Headers],0))</f>
        <v>138487</v>
      </c>
      <c r="G272" s="21">
        <f>INDEX(Data[],MATCH($A272,Data[Dist],0),MATCH(G$6,Data[#Headers],0))</f>
        <v>556916</v>
      </c>
      <c r="H272" s="21">
        <f>INDEX(Data[],MATCH($A272,Data[Dist],0),MATCH(H$6,Data[#Headers],0))-G272</f>
        <v>835375</v>
      </c>
      <c r="I272" s="24"/>
      <c r="J272" s="21">
        <f>INDEX(Notes!$I$2:$N$11,MATCH(Notes!$B$2,Notes!$I$2:$I$11,0),4)*$C272</f>
        <v>556916</v>
      </c>
      <c r="K272" s="21">
        <f>INDEX(Notes!$I$2:$N$11,MATCH(Notes!$B$2,Notes!$I$2:$I$11,0),5)*$D272</f>
        <v>0</v>
      </c>
      <c r="L272" s="21">
        <f>INDEX(Notes!$I$2:$N$11,MATCH(Notes!$B$2,Notes!$I$2:$I$11,0),6)*$E272</f>
        <v>0</v>
      </c>
      <c r="M272" s="21">
        <f>IF(Notes!$B$2="June",'Payment Total'!$F272,0)</f>
        <v>0</v>
      </c>
      <c r="N272" s="21">
        <f t="shared" si="16"/>
        <v>0</v>
      </c>
      <c r="P272" s="25" t="s">
        <v>1095</v>
      </c>
      <c r="Q272" s="25">
        <v>139229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1205718</v>
      </c>
      <c r="E273" s="21">
        <f>INDEX(Data[],MATCH($A273,Data[Dist],0),MATCH(E$6,Data[#Headers],0))</f>
        <v>1205718</v>
      </c>
      <c r="F273" s="21">
        <f>INDEX(Data[],MATCH($A273,Data[Dist],0),MATCH(F$6,Data[#Headers],0))</f>
        <v>1205718</v>
      </c>
      <c r="G273" s="21">
        <f>INDEX(Data[],MATCH($A273,Data[Dist],0),MATCH(G$6,Data[#Headers],0))</f>
        <v>4843896</v>
      </c>
      <c r="H273" s="21">
        <f>INDEX(Data[],MATCH($A273,Data[Dist],0),MATCH(H$6,Data[#Headers],0))-G273</f>
        <v>7265845</v>
      </c>
      <c r="I273" s="24"/>
      <c r="J273" s="21">
        <f>INDEX(Notes!$I$2:$N$11,MATCH(Notes!$B$2,Notes!$I$2:$I$11,0),4)*$C273</f>
        <v>4843896</v>
      </c>
      <c r="K273" s="21">
        <f>INDEX(Notes!$I$2:$N$11,MATCH(Notes!$B$2,Notes!$I$2:$I$11,0),5)*$D273</f>
        <v>0</v>
      </c>
      <c r="L273" s="21">
        <f>INDEX(Notes!$I$2:$N$11,MATCH(Notes!$B$2,Notes!$I$2:$I$11,0),6)*$E273</f>
        <v>0</v>
      </c>
      <c r="M273" s="21">
        <f>IF(Notes!$B$2="June",'Payment Total'!$F273,0)</f>
        <v>0</v>
      </c>
      <c r="N273" s="21">
        <f t="shared" si="16"/>
        <v>0</v>
      </c>
      <c r="P273" s="25" t="s">
        <v>1096</v>
      </c>
      <c r="Q273" s="25">
        <v>1210974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415402</v>
      </c>
      <c r="E274" s="21">
        <f>INDEX(Data[],MATCH($A274,Data[Dist],0),MATCH(E$6,Data[#Headers],0))</f>
        <v>415402</v>
      </c>
      <c r="F274" s="21">
        <f>INDEX(Data[],MATCH($A274,Data[Dist],0),MATCH(F$6,Data[#Headers],0))</f>
        <v>415400</v>
      </c>
      <c r="G274" s="21">
        <f>INDEX(Data[],MATCH($A274,Data[Dist],0),MATCH(G$6,Data[#Headers],0))</f>
        <v>1669608</v>
      </c>
      <c r="H274" s="21">
        <f>INDEX(Data[],MATCH($A274,Data[Dist],0),MATCH(H$6,Data[#Headers],0))-G274</f>
        <v>2504410</v>
      </c>
      <c r="I274" s="24"/>
      <c r="J274" s="21">
        <f>INDEX(Notes!$I$2:$N$11,MATCH(Notes!$B$2,Notes!$I$2:$I$11,0),4)*$C274</f>
        <v>1669608</v>
      </c>
      <c r="K274" s="21">
        <f>INDEX(Notes!$I$2:$N$11,MATCH(Notes!$B$2,Notes!$I$2:$I$11,0),5)*$D274</f>
        <v>0</v>
      </c>
      <c r="L274" s="21">
        <f>INDEX(Notes!$I$2:$N$11,MATCH(Notes!$B$2,Notes!$I$2:$I$11,0),6)*$E274</f>
        <v>0</v>
      </c>
      <c r="M274" s="21">
        <f>IF(Notes!$B$2="June",'Payment Total'!$F274,0)</f>
        <v>0</v>
      </c>
      <c r="N274" s="21">
        <f t="shared" si="16"/>
        <v>0</v>
      </c>
      <c r="P274" s="25" t="s">
        <v>1097</v>
      </c>
      <c r="Q274" s="25">
        <v>417402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5620836</v>
      </c>
      <c r="E275" s="21">
        <f>INDEX(Data[],MATCH($A275,Data[Dist],0),MATCH(E$6,Data[#Headers],0))</f>
        <v>5620836</v>
      </c>
      <c r="F275" s="21">
        <f>INDEX(Data[],MATCH($A275,Data[Dist],0),MATCH(F$6,Data[#Headers],0))</f>
        <v>5620836</v>
      </c>
      <c r="G275" s="21">
        <f>INDEX(Data[],MATCH($A275,Data[Dist],0),MATCH(G$6,Data[#Headers],0))</f>
        <v>22591424</v>
      </c>
      <c r="H275" s="21">
        <f>INDEX(Data[],MATCH($A275,Data[Dist],0),MATCH(H$6,Data[#Headers],0))-G275</f>
        <v>33887139</v>
      </c>
      <c r="I275" s="24"/>
      <c r="J275" s="21">
        <f>INDEX(Notes!$I$2:$N$11,MATCH(Notes!$B$2,Notes!$I$2:$I$11,0),4)*$C275</f>
        <v>22591424</v>
      </c>
      <c r="K275" s="21">
        <f>INDEX(Notes!$I$2:$N$11,MATCH(Notes!$B$2,Notes!$I$2:$I$11,0),5)*$D275</f>
        <v>0</v>
      </c>
      <c r="L275" s="21">
        <f>INDEX(Notes!$I$2:$N$11,MATCH(Notes!$B$2,Notes!$I$2:$I$11,0),6)*$E275</f>
        <v>0</v>
      </c>
      <c r="M275" s="21">
        <f>IF(Notes!$B$2="June",'Payment Total'!$F275,0)</f>
        <v>0</v>
      </c>
      <c r="N275" s="21">
        <f t="shared" si="16"/>
        <v>0</v>
      </c>
      <c r="P275" s="25" t="s">
        <v>1098</v>
      </c>
      <c r="Q275" s="25">
        <v>5647856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1635965</v>
      </c>
      <c r="E276" s="21">
        <f>INDEX(Data[],MATCH($A276,Data[Dist],0),MATCH(E$6,Data[#Headers],0))</f>
        <v>1635965</v>
      </c>
      <c r="F276" s="21">
        <f>INDEX(Data[],MATCH($A276,Data[Dist],0),MATCH(F$6,Data[#Headers],0))</f>
        <v>1635966</v>
      </c>
      <c r="G276" s="21">
        <f>INDEX(Data[],MATCH($A276,Data[Dist],0),MATCH(G$6,Data[#Headers],0))</f>
        <v>6574064</v>
      </c>
      <c r="H276" s="21">
        <f>INDEX(Data[],MATCH($A276,Data[Dist],0),MATCH(H$6,Data[#Headers],0))-G276</f>
        <v>9861096</v>
      </c>
      <c r="I276" s="24"/>
      <c r="J276" s="21">
        <f>INDEX(Notes!$I$2:$N$11,MATCH(Notes!$B$2,Notes!$I$2:$I$11,0),4)*$C276</f>
        <v>6574064</v>
      </c>
      <c r="K276" s="21">
        <f>INDEX(Notes!$I$2:$N$11,MATCH(Notes!$B$2,Notes!$I$2:$I$11,0),5)*$D276</f>
        <v>0</v>
      </c>
      <c r="L276" s="21">
        <f>INDEX(Notes!$I$2:$N$11,MATCH(Notes!$B$2,Notes!$I$2:$I$11,0),6)*$E276</f>
        <v>0</v>
      </c>
      <c r="M276" s="21">
        <f>IF(Notes!$B$2="June",'Payment Total'!$F276,0)</f>
        <v>0</v>
      </c>
      <c r="N276" s="21">
        <f t="shared" si="16"/>
        <v>0</v>
      </c>
      <c r="P276" s="25" t="s">
        <v>1099</v>
      </c>
      <c r="Q276" s="25">
        <v>1643516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203970</v>
      </c>
      <c r="E277" s="21">
        <f>INDEX(Data[],MATCH($A277,Data[Dist],0),MATCH(E$6,Data[#Headers],0))</f>
        <v>203971</v>
      </c>
      <c r="F277" s="21">
        <f>INDEX(Data[],MATCH($A277,Data[Dist],0),MATCH(F$6,Data[#Headers],0))</f>
        <v>203969</v>
      </c>
      <c r="G277" s="21">
        <f>INDEX(Data[],MATCH($A277,Data[Dist],0),MATCH(G$6,Data[#Headers],0))</f>
        <v>833456</v>
      </c>
      <c r="H277" s="21">
        <f>INDEX(Data[],MATCH($A277,Data[Dist],0),MATCH(H$6,Data[#Headers],0))-G277</f>
        <v>1250184</v>
      </c>
      <c r="I277" s="24"/>
      <c r="J277" s="21">
        <f>INDEX(Notes!$I$2:$N$11,MATCH(Notes!$B$2,Notes!$I$2:$I$11,0),4)*$C277</f>
        <v>833456</v>
      </c>
      <c r="K277" s="21">
        <f>INDEX(Notes!$I$2:$N$11,MATCH(Notes!$B$2,Notes!$I$2:$I$11,0),5)*$D277</f>
        <v>0</v>
      </c>
      <c r="L277" s="21">
        <f>INDEX(Notes!$I$2:$N$11,MATCH(Notes!$B$2,Notes!$I$2:$I$11,0),6)*$E277</f>
        <v>0</v>
      </c>
      <c r="M277" s="21">
        <f>IF(Notes!$B$2="June",'Payment Total'!$F277,0)</f>
        <v>0</v>
      </c>
      <c r="N277" s="21">
        <f t="shared" si="16"/>
        <v>0</v>
      </c>
      <c r="P277" s="25" t="s">
        <v>1100</v>
      </c>
      <c r="Q277" s="25">
        <v>208364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314884</v>
      </c>
      <c r="F278" s="21">
        <f>INDEX(Data[],MATCH($A278,Data[Dist],0),MATCH(F$6,Data[#Headers],0))</f>
        <v>314884</v>
      </c>
      <c r="G278" s="21">
        <f>INDEX(Data[],MATCH($A278,Data[Dist],0),MATCH(G$6,Data[#Headers],0))</f>
        <v>1265708</v>
      </c>
      <c r="H278" s="21">
        <f>INDEX(Data[],MATCH($A278,Data[Dist],0),MATCH(H$6,Data[#Headers],0))-G278</f>
        <v>1898561</v>
      </c>
      <c r="I278" s="24"/>
      <c r="J278" s="21">
        <f>INDEX(Notes!$I$2:$N$11,MATCH(Notes!$B$2,Notes!$I$2:$I$11,0),4)*$C278</f>
        <v>1265708</v>
      </c>
      <c r="K278" s="21">
        <f>INDEX(Notes!$I$2:$N$11,MATCH(Notes!$B$2,Notes!$I$2:$I$11,0),5)*$D278</f>
        <v>0</v>
      </c>
      <c r="L278" s="21">
        <f>INDEX(Notes!$I$2:$N$11,MATCH(Notes!$B$2,Notes!$I$2:$I$11,0),6)*$E278</f>
        <v>0</v>
      </c>
      <c r="M278" s="21">
        <f>IF(Notes!$B$2="June",'Payment Total'!$F278,0)</f>
        <v>0</v>
      </c>
      <c r="N278" s="21">
        <f t="shared" si="16"/>
        <v>0</v>
      </c>
      <c r="P278" s="25" t="s">
        <v>1101</v>
      </c>
      <c r="Q278" s="25">
        <v>316427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150203</v>
      </c>
      <c r="G279" s="21">
        <f>INDEX(Data[],MATCH($A279,Data[Dist],0),MATCH(G$6,Data[#Headers],0))</f>
        <v>603620</v>
      </c>
      <c r="H279" s="21">
        <f>INDEX(Data[],MATCH($A279,Data[Dist],0),MATCH(H$6,Data[#Headers],0))-G279</f>
        <v>905426</v>
      </c>
      <c r="I279" s="24"/>
      <c r="J279" s="21">
        <f>INDEX(Notes!$I$2:$N$11,MATCH(Notes!$B$2,Notes!$I$2:$I$11,0),4)*$C279</f>
        <v>603620</v>
      </c>
      <c r="K279" s="21">
        <f>INDEX(Notes!$I$2:$N$11,MATCH(Notes!$B$2,Notes!$I$2:$I$11,0),5)*$D279</f>
        <v>0</v>
      </c>
      <c r="L279" s="21">
        <f>INDEX(Notes!$I$2:$N$11,MATCH(Notes!$B$2,Notes!$I$2:$I$11,0),6)*$E279</f>
        <v>0</v>
      </c>
      <c r="M279" s="21">
        <f>IF(Notes!$B$2="June",'Payment Total'!$F279,0)</f>
        <v>0</v>
      </c>
      <c r="N279" s="21">
        <f t="shared" si="16"/>
        <v>0</v>
      </c>
      <c r="P279" s="25" t="s">
        <v>1102</v>
      </c>
      <c r="Q279" s="25">
        <v>150905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424171</v>
      </c>
      <c r="E280" s="21">
        <f>INDEX(Data[],MATCH($A280,Data[Dist],0),MATCH(E$6,Data[#Headers],0))</f>
        <v>424171</v>
      </c>
      <c r="F280" s="21">
        <f>INDEX(Data[],MATCH($A280,Data[Dist],0),MATCH(F$6,Data[#Headers],0))</f>
        <v>424169</v>
      </c>
      <c r="G280" s="21">
        <f>INDEX(Data[],MATCH($A280,Data[Dist],0),MATCH(G$6,Data[#Headers],0))</f>
        <v>1705316</v>
      </c>
      <c r="H280" s="21">
        <f>INDEX(Data[],MATCH($A280,Data[Dist],0),MATCH(H$6,Data[#Headers],0))-G280</f>
        <v>2557970</v>
      </c>
      <c r="I280" s="24"/>
      <c r="J280" s="21">
        <f>INDEX(Notes!$I$2:$N$11,MATCH(Notes!$B$2,Notes!$I$2:$I$11,0),4)*$C280</f>
        <v>1705316</v>
      </c>
      <c r="K280" s="21">
        <f>INDEX(Notes!$I$2:$N$11,MATCH(Notes!$B$2,Notes!$I$2:$I$11,0),5)*$D280</f>
        <v>0</v>
      </c>
      <c r="L280" s="21">
        <f>INDEX(Notes!$I$2:$N$11,MATCH(Notes!$B$2,Notes!$I$2:$I$11,0),6)*$E280</f>
        <v>0</v>
      </c>
      <c r="M280" s="21">
        <f>IF(Notes!$B$2="June",'Payment Total'!$F280,0)</f>
        <v>0</v>
      </c>
      <c r="N280" s="21">
        <f t="shared" si="16"/>
        <v>0</v>
      </c>
      <c r="P280" s="25" t="s">
        <v>1103</v>
      </c>
      <c r="Q280" s="25">
        <v>426329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2397617</v>
      </c>
      <c r="E281" s="21">
        <f>INDEX(Data[],MATCH($A281,Data[Dist],0),MATCH(E$6,Data[#Headers],0))</f>
        <v>2397617</v>
      </c>
      <c r="F281" s="21">
        <f>INDEX(Data[],MATCH($A281,Data[Dist],0),MATCH(F$6,Data[#Headers],0))</f>
        <v>2397618</v>
      </c>
      <c r="G281" s="21">
        <f>INDEX(Data[],MATCH($A281,Data[Dist],0),MATCH(G$6,Data[#Headers],0))</f>
        <v>9629232</v>
      </c>
      <c r="H281" s="21">
        <f>INDEX(Data[],MATCH($A281,Data[Dist],0),MATCH(H$6,Data[#Headers],0))-G281</f>
        <v>14443847</v>
      </c>
      <c r="I281" s="24"/>
      <c r="J281" s="21">
        <f>INDEX(Notes!$I$2:$N$11,MATCH(Notes!$B$2,Notes!$I$2:$I$11,0),4)*$C281</f>
        <v>9629232</v>
      </c>
      <c r="K281" s="21">
        <f>INDEX(Notes!$I$2:$N$11,MATCH(Notes!$B$2,Notes!$I$2:$I$11,0),5)*$D281</f>
        <v>0</v>
      </c>
      <c r="L281" s="21">
        <f>INDEX(Notes!$I$2:$N$11,MATCH(Notes!$B$2,Notes!$I$2:$I$11,0),6)*$E281</f>
        <v>0</v>
      </c>
      <c r="M281" s="21">
        <f>IF(Notes!$B$2="June",'Payment Total'!$F281,0)</f>
        <v>0</v>
      </c>
      <c r="N281" s="21">
        <f t="shared" si="16"/>
        <v>0</v>
      </c>
      <c r="P281" s="25" t="s">
        <v>1104</v>
      </c>
      <c r="Q281" s="25">
        <v>2407308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111146</v>
      </c>
      <c r="F282" s="21">
        <f>INDEX(Data[],MATCH($A282,Data[Dist],0),MATCH(F$6,Data[#Headers],0))</f>
        <v>111145</v>
      </c>
      <c r="G282" s="21">
        <f>INDEX(Data[],MATCH($A282,Data[Dist],0),MATCH(G$6,Data[#Headers],0))</f>
        <v>446776</v>
      </c>
      <c r="H282" s="21">
        <f>INDEX(Data[],MATCH($A282,Data[Dist],0),MATCH(H$6,Data[#Headers],0))-G282</f>
        <v>670160</v>
      </c>
      <c r="I282" s="24"/>
      <c r="J282" s="21">
        <f>INDEX(Notes!$I$2:$N$11,MATCH(Notes!$B$2,Notes!$I$2:$I$11,0),4)*$C282</f>
        <v>446776</v>
      </c>
      <c r="K282" s="21">
        <f>INDEX(Notes!$I$2:$N$11,MATCH(Notes!$B$2,Notes!$I$2:$I$11,0),5)*$D282</f>
        <v>0</v>
      </c>
      <c r="L282" s="21">
        <f>INDEX(Notes!$I$2:$N$11,MATCH(Notes!$B$2,Notes!$I$2:$I$11,0),6)*$E282</f>
        <v>0</v>
      </c>
      <c r="M282" s="21">
        <f>IF(Notes!$B$2="June",'Payment Total'!$F282,0)</f>
        <v>0</v>
      </c>
      <c r="N282" s="21">
        <f t="shared" si="16"/>
        <v>0</v>
      </c>
      <c r="P282" s="25" t="s">
        <v>1105</v>
      </c>
      <c r="Q282" s="25">
        <v>111694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561019</v>
      </c>
      <c r="E283" s="21">
        <f>INDEX(Data[],MATCH($A283,Data[Dist],0),MATCH(E$6,Data[#Headers],0))</f>
        <v>561020</v>
      </c>
      <c r="F283" s="21">
        <f>INDEX(Data[],MATCH($A283,Data[Dist],0),MATCH(F$6,Data[#Headers],0))</f>
        <v>561018</v>
      </c>
      <c r="G283" s="21">
        <f>INDEX(Data[],MATCH($A283,Data[Dist],0),MATCH(G$6,Data[#Headers],0))</f>
        <v>2258204</v>
      </c>
      <c r="H283" s="21">
        <f>INDEX(Data[],MATCH($A283,Data[Dist],0),MATCH(H$6,Data[#Headers],0))-G283</f>
        <v>3387301</v>
      </c>
      <c r="I283" s="24"/>
      <c r="J283" s="21">
        <f>INDEX(Notes!$I$2:$N$11,MATCH(Notes!$B$2,Notes!$I$2:$I$11,0),4)*$C283</f>
        <v>2258204</v>
      </c>
      <c r="K283" s="21">
        <f>INDEX(Notes!$I$2:$N$11,MATCH(Notes!$B$2,Notes!$I$2:$I$11,0),5)*$D283</f>
        <v>0</v>
      </c>
      <c r="L283" s="21">
        <f>INDEX(Notes!$I$2:$N$11,MATCH(Notes!$B$2,Notes!$I$2:$I$11,0),6)*$E283</f>
        <v>0</v>
      </c>
      <c r="M283" s="21">
        <f>IF(Notes!$B$2="June",'Payment Total'!$F283,0)</f>
        <v>0</v>
      </c>
      <c r="N283" s="21">
        <f t="shared" si="16"/>
        <v>0</v>
      </c>
      <c r="P283" s="25" t="s">
        <v>1106</v>
      </c>
      <c r="Q283" s="25">
        <v>564551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566355</v>
      </c>
      <c r="E284" s="21">
        <f>INDEX(Data[],MATCH($A284,Data[Dist],0),MATCH(E$6,Data[#Headers],0))</f>
        <v>566356</v>
      </c>
      <c r="F284" s="21">
        <f>INDEX(Data[],MATCH($A284,Data[Dist],0),MATCH(F$6,Data[#Headers],0))</f>
        <v>566354</v>
      </c>
      <c r="G284" s="21">
        <f>INDEX(Data[],MATCH($A284,Data[Dist],0),MATCH(G$6,Data[#Headers],0))</f>
        <v>2277092</v>
      </c>
      <c r="H284" s="21">
        <f>INDEX(Data[],MATCH($A284,Data[Dist],0),MATCH(H$6,Data[#Headers],0))-G284</f>
        <v>3415635</v>
      </c>
      <c r="I284" s="24"/>
      <c r="J284" s="21">
        <f>INDEX(Notes!$I$2:$N$11,MATCH(Notes!$B$2,Notes!$I$2:$I$11,0),4)*$C284</f>
        <v>2277092</v>
      </c>
      <c r="K284" s="21">
        <f>INDEX(Notes!$I$2:$N$11,MATCH(Notes!$B$2,Notes!$I$2:$I$11,0),5)*$D284</f>
        <v>0</v>
      </c>
      <c r="L284" s="21">
        <f>INDEX(Notes!$I$2:$N$11,MATCH(Notes!$B$2,Notes!$I$2:$I$11,0),6)*$E284</f>
        <v>0</v>
      </c>
      <c r="M284" s="21">
        <f>IF(Notes!$B$2="June",'Payment Total'!$F284,0)</f>
        <v>0</v>
      </c>
      <c r="N284" s="21">
        <f t="shared" si="16"/>
        <v>0</v>
      </c>
      <c r="P284" s="25" t="s">
        <v>1107</v>
      </c>
      <c r="Q284" s="25">
        <v>569273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595541</v>
      </c>
      <c r="E285" s="21">
        <f>INDEX(Data[],MATCH($A285,Data[Dist],0),MATCH(E$6,Data[#Headers],0))</f>
        <v>595540</v>
      </c>
      <c r="F285" s="21">
        <f>INDEX(Data[],MATCH($A285,Data[Dist],0),MATCH(F$6,Data[#Headers],0))</f>
        <v>595541</v>
      </c>
      <c r="G285" s="21">
        <f>INDEX(Data[],MATCH($A285,Data[Dist],0),MATCH(G$6,Data[#Headers],0))</f>
        <v>2394316</v>
      </c>
      <c r="H285" s="21">
        <f>INDEX(Data[],MATCH($A285,Data[Dist],0),MATCH(H$6,Data[#Headers],0))-G285</f>
        <v>3591478</v>
      </c>
      <c r="I285" s="24"/>
      <c r="J285" s="21">
        <f>INDEX(Notes!$I$2:$N$11,MATCH(Notes!$B$2,Notes!$I$2:$I$11,0),4)*$C285</f>
        <v>2394316</v>
      </c>
      <c r="K285" s="21">
        <f>INDEX(Notes!$I$2:$N$11,MATCH(Notes!$B$2,Notes!$I$2:$I$11,0),5)*$D285</f>
        <v>0</v>
      </c>
      <c r="L285" s="21">
        <f>INDEX(Notes!$I$2:$N$11,MATCH(Notes!$B$2,Notes!$I$2:$I$11,0),6)*$E285</f>
        <v>0</v>
      </c>
      <c r="M285" s="21">
        <f>IF(Notes!$B$2="June",'Payment Total'!$F285,0)</f>
        <v>0</v>
      </c>
      <c r="N285" s="21">
        <f t="shared" si="16"/>
        <v>0</v>
      </c>
      <c r="P285" s="25" t="s">
        <v>1108</v>
      </c>
      <c r="Q285" s="25">
        <v>598579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361757</v>
      </c>
      <c r="E286" s="21">
        <f>INDEX(Data[],MATCH($A286,Data[Dist],0),MATCH(E$6,Data[#Headers],0))</f>
        <v>361757</v>
      </c>
      <c r="F286" s="21">
        <f>INDEX(Data[],MATCH($A286,Data[Dist],0),MATCH(F$6,Data[#Headers],0))</f>
        <v>361755</v>
      </c>
      <c r="G286" s="21">
        <f>INDEX(Data[],MATCH($A286,Data[Dist],0),MATCH(G$6,Data[#Headers],0))</f>
        <v>1455632</v>
      </c>
      <c r="H286" s="21">
        <f>INDEX(Data[],MATCH($A286,Data[Dist],0),MATCH(H$6,Data[#Headers],0))-G286</f>
        <v>2183450</v>
      </c>
      <c r="I286" s="24"/>
      <c r="J286" s="21">
        <f>INDEX(Notes!$I$2:$N$11,MATCH(Notes!$B$2,Notes!$I$2:$I$11,0),4)*$C286</f>
        <v>1455632</v>
      </c>
      <c r="K286" s="21">
        <f>INDEX(Notes!$I$2:$N$11,MATCH(Notes!$B$2,Notes!$I$2:$I$11,0),5)*$D286</f>
        <v>0</v>
      </c>
      <c r="L286" s="21">
        <f>INDEX(Notes!$I$2:$N$11,MATCH(Notes!$B$2,Notes!$I$2:$I$11,0),6)*$E286</f>
        <v>0</v>
      </c>
      <c r="M286" s="21">
        <f>IF(Notes!$B$2="June",'Payment Total'!$F286,0)</f>
        <v>0</v>
      </c>
      <c r="N286" s="21">
        <f t="shared" si="16"/>
        <v>0</v>
      </c>
      <c r="P286" s="25" t="s">
        <v>1109</v>
      </c>
      <c r="Q286" s="25">
        <v>363908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490889</v>
      </c>
      <c r="E287" s="21">
        <f>INDEX(Data[],MATCH($A287,Data[Dist],0),MATCH(E$6,Data[#Headers],0))</f>
        <v>490889</v>
      </c>
      <c r="F287" s="21">
        <f>INDEX(Data[],MATCH($A287,Data[Dist],0),MATCH(F$6,Data[#Headers],0))</f>
        <v>490887</v>
      </c>
      <c r="G287" s="21">
        <f>INDEX(Data[],MATCH($A287,Data[Dist],0),MATCH(G$6,Data[#Headers],0))</f>
        <v>1973396</v>
      </c>
      <c r="H287" s="21">
        <f>INDEX(Data[],MATCH($A287,Data[Dist],0),MATCH(H$6,Data[#Headers],0))-G287</f>
        <v>2960093</v>
      </c>
      <c r="I287" s="24"/>
      <c r="J287" s="21">
        <f>INDEX(Notes!$I$2:$N$11,MATCH(Notes!$B$2,Notes!$I$2:$I$11,0),4)*$C287</f>
        <v>1973396</v>
      </c>
      <c r="K287" s="21">
        <f>INDEX(Notes!$I$2:$N$11,MATCH(Notes!$B$2,Notes!$I$2:$I$11,0),5)*$D287</f>
        <v>0</v>
      </c>
      <c r="L287" s="21">
        <f>INDEX(Notes!$I$2:$N$11,MATCH(Notes!$B$2,Notes!$I$2:$I$11,0),6)*$E287</f>
        <v>0</v>
      </c>
      <c r="M287" s="21">
        <f>IF(Notes!$B$2="June",'Payment Total'!$F287,0)</f>
        <v>0</v>
      </c>
      <c r="N287" s="21">
        <f t="shared" si="16"/>
        <v>0</v>
      </c>
      <c r="P287" s="25" t="s">
        <v>1110</v>
      </c>
      <c r="Q287" s="25">
        <v>493349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189183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760584</v>
      </c>
      <c r="H288" s="21">
        <f>INDEX(Data[],MATCH($A288,Data[Dist],0),MATCH(H$6,Data[#Headers],0))-G288</f>
        <v>1140879</v>
      </c>
      <c r="I288" s="24"/>
      <c r="J288" s="21">
        <f>INDEX(Notes!$I$2:$N$11,MATCH(Notes!$B$2,Notes!$I$2:$I$11,0),4)*$C288</f>
        <v>760584</v>
      </c>
      <c r="K288" s="21">
        <f>INDEX(Notes!$I$2:$N$11,MATCH(Notes!$B$2,Notes!$I$2:$I$11,0),5)*$D288</f>
        <v>0</v>
      </c>
      <c r="L288" s="21">
        <f>INDEX(Notes!$I$2:$N$11,MATCH(Notes!$B$2,Notes!$I$2:$I$11,0),6)*$E288</f>
        <v>0</v>
      </c>
      <c r="M288" s="21">
        <f>IF(Notes!$B$2="June",'Payment Total'!$F288,0)</f>
        <v>0</v>
      </c>
      <c r="N288" s="21">
        <f t="shared" si="16"/>
        <v>0</v>
      </c>
      <c r="P288" s="25" t="s">
        <v>1111</v>
      </c>
      <c r="Q288" s="25">
        <v>190146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314431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314431</v>
      </c>
      <c r="G289" s="21">
        <f>INDEX(Data[],MATCH($A289,Data[Dist],0),MATCH(G$6,Data[#Headers],0))</f>
        <v>1263448</v>
      </c>
      <c r="H289" s="21">
        <f>INDEX(Data[],MATCH($A289,Data[Dist],0),MATCH(H$6,Data[#Headers],0))-G289</f>
        <v>1895169</v>
      </c>
      <c r="I289" s="24"/>
      <c r="J289" s="21">
        <f>INDEX(Notes!$I$2:$N$11,MATCH(Notes!$B$2,Notes!$I$2:$I$11,0),4)*$C289</f>
        <v>1263448</v>
      </c>
      <c r="K289" s="21">
        <f>INDEX(Notes!$I$2:$N$11,MATCH(Notes!$B$2,Notes!$I$2:$I$11,0),5)*$D289</f>
        <v>0</v>
      </c>
      <c r="L289" s="21">
        <f>INDEX(Notes!$I$2:$N$11,MATCH(Notes!$B$2,Notes!$I$2:$I$11,0),6)*$E289</f>
        <v>0</v>
      </c>
      <c r="M289" s="21">
        <f>IF(Notes!$B$2="June",'Payment Total'!$F289,0)</f>
        <v>0</v>
      </c>
      <c r="N289" s="21">
        <f t="shared" si="16"/>
        <v>0</v>
      </c>
      <c r="P289" s="25" t="s">
        <v>1112</v>
      </c>
      <c r="Q289" s="25">
        <v>315862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247213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247213</v>
      </c>
      <c r="G290" s="21">
        <f>INDEX(Data[],MATCH($A290,Data[Dist],0),MATCH(G$6,Data[#Headers],0))</f>
        <v>994200</v>
      </c>
      <c r="H290" s="21">
        <f>INDEX(Data[],MATCH($A290,Data[Dist],0),MATCH(H$6,Data[#Headers],0))-G290</f>
        <v>1491298</v>
      </c>
      <c r="I290" s="24"/>
      <c r="J290" s="21">
        <f>INDEX(Notes!$I$2:$N$11,MATCH(Notes!$B$2,Notes!$I$2:$I$11,0),4)*$C290</f>
        <v>994200</v>
      </c>
      <c r="K290" s="21">
        <f>INDEX(Notes!$I$2:$N$11,MATCH(Notes!$B$2,Notes!$I$2:$I$11,0),5)*$D290</f>
        <v>0</v>
      </c>
      <c r="L290" s="21">
        <f>INDEX(Notes!$I$2:$N$11,MATCH(Notes!$B$2,Notes!$I$2:$I$11,0),6)*$E290</f>
        <v>0</v>
      </c>
      <c r="M290" s="21">
        <f>IF(Notes!$B$2="June",'Payment Total'!$F290,0)</f>
        <v>0</v>
      </c>
      <c r="N290" s="21">
        <f t="shared" si="16"/>
        <v>0</v>
      </c>
      <c r="P290" s="25" t="s">
        <v>1113</v>
      </c>
      <c r="Q290" s="25">
        <v>248550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270176</v>
      </c>
      <c r="F291" s="21">
        <f>INDEX(Data[],MATCH($A291,Data[Dist],0),MATCH(F$6,Data[#Headers],0))</f>
        <v>270174</v>
      </c>
      <c r="G291" s="21">
        <f>INDEX(Data[],MATCH($A291,Data[Dist],0),MATCH(G$6,Data[#Headers],0))</f>
        <v>1085420</v>
      </c>
      <c r="H291" s="21">
        <f>INDEX(Data[],MATCH($A291,Data[Dist],0),MATCH(H$6,Data[#Headers],0))-G291</f>
        <v>1628127</v>
      </c>
      <c r="I291" s="24"/>
      <c r="J291" s="21">
        <f>INDEX(Notes!$I$2:$N$11,MATCH(Notes!$B$2,Notes!$I$2:$I$11,0),4)*$C291</f>
        <v>1085420</v>
      </c>
      <c r="K291" s="21">
        <f>INDEX(Notes!$I$2:$N$11,MATCH(Notes!$B$2,Notes!$I$2:$I$11,0),5)*$D291</f>
        <v>0</v>
      </c>
      <c r="L291" s="21">
        <f>INDEX(Notes!$I$2:$N$11,MATCH(Notes!$B$2,Notes!$I$2:$I$11,0),6)*$E291</f>
        <v>0</v>
      </c>
      <c r="M291" s="21">
        <f>IF(Notes!$B$2="June",'Payment Total'!$F291,0)</f>
        <v>0</v>
      </c>
      <c r="N291" s="21">
        <f t="shared" si="16"/>
        <v>0</v>
      </c>
      <c r="P291" s="25" t="s">
        <v>1114</v>
      </c>
      <c r="Q291" s="25">
        <v>271355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77784</v>
      </c>
      <c r="G292" s="21">
        <f>INDEX(Data[],MATCH($A292,Data[Dist],0),MATCH(G$6,Data[#Headers],0))</f>
        <v>313472</v>
      </c>
      <c r="H292" s="21">
        <f>INDEX(Data[],MATCH($A292,Data[Dist],0),MATCH(H$6,Data[#Headers],0))-G292</f>
        <v>470212</v>
      </c>
      <c r="I292" s="24"/>
      <c r="J292" s="21">
        <f>INDEX(Notes!$I$2:$N$11,MATCH(Notes!$B$2,Notes!$I$2:$I$11,0),4)*$C292</f>
        <v>313472</v>
      </c>
      <c r="K292" s="21">
        <f>INDEX(Notes!$I$2:$N$11,MATCH(Notes!$B$2,Notes!$I$2:$I$11,0),5)*$D292</f>
        <v>0</v>
      </c>
      <c r="L292" s="21">
        <f>INDEX(Notes!$I$2:$N$11,MATCH(Notes!$B$2,Notes!$I$2:$I$11,0),6)*$E292</f>
        <v>0</v>
      </c>
      <c r="M292" s="21">
        <f>IF(Notes!$B$2="June",'Payment Total'!$F292,0)</f>
        <v>0</v>
      </c>
      <c r="N292" s="21">
        <f t="shared" si="16"/>
        <v>0</v>
      </c>
      <c r="P292" s="25" t="s">
        <v>1115</v>
      </c>
      <c r="Q292" s="25">
        <v>78368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530249</v>
      </c>
      <c r="E293" s="21">
        <f>INDEX(Data[],MATCH($A293,Data[Dist],0),MATCH(E$6,Data[#Headers],0))</f>
        <v>530249</v>
      </c>
      <c r="F293" s="21">
        <f>INDEX(Data[],MATCH($A293,Data[Dist],0),MATCH(F$6,Data[#Headers],0))</f>
        <v>530247</v>
      </c>
      <c r="G293" s="21">
        <f>INDEX(Data[],MATCH($A293,Data[Dist],0),MATCH(G$6,Data[#Headers],0))</f>
        <v>2132020</v>
      </c>
      <c r="H293" s="21">
        <f>INDEX(Data[],MATCH($A293,Data[Dist],0),MATCH(H$6,Data[#Headers],0))-G293</f>
        <v>3198027</v>
      </c>
      <c r="I293" s="24"/>
      <c r="J293" s="21">
        <f>INDEX(Notes!$I$2:$N$11,MATCH(Notes!$B$2,Notes!$I$2:$I$11,0),4)*$C293</f>
        <v>2132020</v>
      </c>
      <c r="K293" s="21">
        <f>INDEX(Notes!$I$2:$N$11,MATCH(Notes!$B$2,Notes!$I$2:$I$11,0),5)*$D293</f>
        <v>0</v>
      </c>
      <c r="L293" s="21">
        <f>INDEX(Notes!$I$2:$N$11,MATCH(Notes!$B$2,Notes!$I$2:$I$11,0),6)*$E293</f>
        <v>0</v>
      </c>
      <c r="M293" s="21">
        <f>IF(Notes!$B$2="June",'Payment Total'!$F293,0)</f>
        <v>0</v>
      </c>
      <c r="N293" s="21">
        <f t="shared" si="16"/>
        <v>0</v>
      </c>
      <c r="P293" s="25" t="s">
        <v>1116</v>
      </c>
      <c r="Q293" s="25">
        <v>533005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162122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162121</v>
      </c>
      <c r="G294" s="21">
        <f>INDEX(Data[],MATCH($A294,Data[Dist],0),MATCH(G$6,Data[#Headers],0))</f>
        <v>653944</v>
      </c>
      <c r="H294" s="21">
        <f>INDEX(Data[],MATCH($A294,Data[Dist],0),MATCH(H$6,Data[#Headers],0))-G294</f>
        <v>980916</v>
      </c>
      <c r="I294" s="24"/>
      <c r="J294" s="21">
        <f>INDEX(Notes!$I$2:$N$11,MATCH(Notes!$B$2,Notes!$I$2:$I$11,0),4)*$C294</f>
        <v>653944</v>
      </c>
      <c r="K294" s="21">
        <f>INDEX(Notes!$I$2:$N$11,MATCH(Notes!$B$2,Notes!$I$2:$I$11,0),5)*$D294</f>
        <v>0</v>
      </c>
      <c r="L294" s="21">
        <f>INDEX(Notes!$I$2:$N$11,MATCH(Notes!$B$2,Notes!$I$2:$I$11,0),6)*$E294</f>
        <v>0</v>
      </c>
      <c r="M294" s="21">
        <f>IF(Notes!$B$2="June",'Payment Total'!$F294,0)</f>
        <v>0</v>
      </c>
      <c r="N294" s="21">
        <f t="shared" si="16"/>
        <v>0</v>
      </c>
      <c r="P294" s="25" t="s">
        <v>1117</v>
      </c>
      <c r="Q294" s="25">
        <v>163486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2478855</v>
      </c>
      <c r="E295" s="21">
        <f>INDEX(Data[],MATCH($A295,Data[Dist],0),MATCH(E$6,Data[#Headers],0))</f>
        <v>2478854</v>
      </c>
      <c r="F295" s="21">
        <f>INDEX(Data[],MATCH($A295,Data[Dist],0),MATCH(F$6,Data[#Headers],0))</f>
        <v>2478855</v>
      </c>
      <c r="G295" s="21">
        <f>INDEX(Data[],MATCH($A295,Data[Dist],0),MATCH(G$6,Data[#Headers],0))</f>
        <v>9967080</v>
      </c>
      <c r="H295" s="21">
        <f>INDEX(Data[],MATCH($A295,Data[Dist],0),MATCH(H$6,Data[#Headers],0))-G295</f>
        <v>14950624</v>
      </c>
      <c r="I295" s="24"/>
      <c r="J295" s="21">
        <f>INDEX(Notes!$I$2:$N$11,MATCH(Notes!$B$2,Notes!$I$2:$I$11,0),4)*$C295</f>
        <v>9967080</v>
      </c>
      <c r="K295" s="21">
        <f>INDEX(Notes!$I$2:$N$11,MATCH(Notes!$B$2,Notes!$I$2:$I$11,0),5)*$D295</f>
        <v>0</v>
      </c>
      <c r="L295" s="21">
        <f>INDEX(Notes!$I$2:$N$11,MATCH(Notes!$B$2,Notes!$I$2:$I$11,0),6)*$E295</f>
        <v>0</v>
      </c>
      <c r="M295" s="21">
        <f>IF(Notes!$B$2="June",'Payment Total'!$F295,0)</f>
        <v>0</v>
      </c>
      <c r="N295" s="21">
        <f t="shared" si="16"/>
        <v>0</v>
      </c>
      <c r="P295" s="25" t="s">
        <v>1118</v>
      </c>
      <c r="Q295" s="25">
        <v>2491770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648619</v>
      </c>
      <c r="E296" s="21">
        <f>INDEX(Data[],MATCH($A296,Data[Dist],0),MATCH(E$6,Data[#Headers],0))</f>
        <v>648619</v>
      </c>
      <c r="F296" s="21">
        <f>INDEX(Data[],MATCH($A296,Data[Dist],0),MATCH(F$6,Data[#Headers],0))</f>
        <v>648619</v>
      </c>
      <c r="G296" s="21">
        <f>INDEX(Data[],MATCH($A296,Data[Dist],0),MATCH(G$6,Data[#Headers],0))</f>
        <v>2608884</v>
      </c>
      <c r="H296" s="21">
        <f>INDEX(Data[],MATCH($A296,Data[Dist],0),MATCH(H$6,Data[#Headers],0))-G296</f>
        <v>3913325</v>
      </c>
      <c r="I296" s="24"/>
      <c r="J296" s="21">
        <f>INDEX(Notes!$I$2:$N$11,MATCH(Notes!$B$2,Notes!$I$2:$I$11,0),4)*$C296</f>
        <v>2608884</v>
      </c>
      <c r="K296" s="21">
        <f>INDEX(Notes!$I$2:$N$11,MATCH(Notes!$B$2,Notes!$I$2:$I$11,0),5)*$D296</f>
        <v>0</v>
      </c>
      <c r="L296" s="21">
        <f>INDEX(Notes!$I$2:$N$11,MATCH(Notes!$B$2,Notes!$I$2:$I$11,0),6)*$E296</f>
        <v>0</v>
      </c>
      <c r="M296" s="21">
        <f>IF(Notes!$B$2="June",'Payment Total'!$F296,0)</f>
        <v>0</v>
      </c>
      <c r="N296" s="21">
        <f t="shared" si="16"/>
        <v>0</v>
      </c>
      <c r="P296" s="25" t="s">
        <v>1119</v>
      </c>
      <c r="Q296" s="25">
        <v>652221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671943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671943</v>
      </c>
      <c r="G297" s="21">
        <f>INDEX(Data[],MATCH($A297,Data[Dist],0),MATCH(G$6,Data[#Headers],0))</f>
        <v>2701820</v>
      </c>
      <c r="H297" s="21">
        <f>INDEX(Data[],MATCH($A297,Data[Dist],0),MATCH(H$6,Data[#Headers],0))-G297</f>
        <v>4052730</v>
      </c>
      <c r="I297" s="24"/>
      <c r="J297" s="21">
        <f>INDEX(Notes!$I$2:$N$11,MATCH(Notes!$B$2,Notes!$I$2:$I$11,0),4)*$C297</f>
        <v>2701820</v>
      </c>
      <c r="K297" s="21">
        <f>INDEX(Notes!$I$2:$N$11,MATCH(Notes!$B$2,Notes!$I$2:$I$11,0),5)*$D297</f>
        <v>0</v>
      </c>
      <c r="L297" s="21">
        <f>INDEX(Notes!$I$2:$N$11,MATCH(Notes!$B$2,Notes!$I$2:$I$11,0),6)*$E297</f>
        <v>0</v>
      </c>
      <c r="M297" s="21">
        <f>IF(Notes!$B$2="June",'Payment Total'!$F297,0)</f>
        <v>0</v>
      </c>
      <c r="N297" s="21">
        <f t="shared" si="16"/>
        <v>0</v>
      </c>
      <c r="P297" s="25" t="s">
        <v>1120</v>
      </c>
      <c r="Q297" s="25">
        <v>675455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198643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798804</v>
      </c>
      <c r="H298" s="21">
        <f>INDEX(Data[],MATCH($A298,Data[Dist],0),MATCH(H$6,Data[#Headers],0))-G298</f>
        <v>1198205</v>
      </c>
      <c r="I298" s="24"/>
      <c r="J298" s="21">
        <f>INDEX(Notes!$I$2:$N$11,MATCH(Notes!$B$2,Notes!$I$2:$I$11,0),4)*$C298</f>
        <v>798804</v>
      </c>
      <c r="K298" s="21">
        <f>INDEX(Notes!$I$2:$N$11,MATCH(Notes!$B$2,Notes!$I$2:$I$11,0),5)*$D298</f>
        <v>0</v>
      </c>
      <c r="L298" s="21">
        <f>INDEX(Notes!$I$2:$N$11,MATCH(Notes!$B$2,Notes!$I$2:$I$11,0),6)*$E298</f>
        <v>0</v>
      </c>
      <c r="M298" s="21">
        <f>IF(Notes!$B$2="June",'Payment Total'!$F298,0)</f>
        <v>0</v>
      </c>
      <c r="N298" s="21">
        <f t="shared" si="16"/>
        <v>0</v>
      </c>
      <c r="P298" s="25" t="s">
        <v>1121</v>
      </c>
      <c r="Q298" s="25">
        <v>199701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1196844</v>
      </c>
      <c r="E299" s="21">
        <f>INDEX(Data[],MATCH($A299,Data[Dist],0),MATCH(E$6,Data[#Headers],0))</f>
        <v>1196844</v>
      </c>
      <c r="F299" s="21">
        <f>INDEX(Data[],MATCH($A299,Data[Dist],0),MATCH(F$6,Data[#Headers],0))</f>
        <v>1196842</v>
      </c>
      <c r="G299" s="21">
        <f>INDEX(Data[],MATCH($A299,Data[Dist],0),MATCH(G$6,Data[#Headers],0))</f>
        <v>4811580</v>
      </c>
      <c r="H299" s="21">
        <f>INDEX(Data[],MATCH($A299,Data[Dist],0),MATCH(H$6,Data[#Headers],0))-G299</f>
        <v>7217370</v>
      </c>
      <c r="I299" s="24"/>
      <c r="J299" s="21">
        <f>INDEX(Notes!$I$2:$N$11,MATCH(Notes!$B$2,Notes!$I$2:$I$11,0),4)*$C299</f>
        <v>4811580</v>
      </c>
      <c r="K299" s="21">
        <f>INDEX(Notes!$I$2:$N$11,MATCH(Notes!$B$2,Notes!$I$2:$I$11,0),5)*$D299</f>
        <v>0</v>
      </c>
      <c r="L299" s="21">
        <f>INDEX(Notes!$I$2:$N$11,MATCH(Notes!$B$2,Notes!$I$2:$I$11,0),6)*$E299</f>
        <v>0</v>
      </c>
      <c r="M299" s="21">
        <f>IF(Notes!$B$2="June",'Payment Total'!$F299,0)</f>
        <v>0</v>
      </c>
      <c r="N299" s="21">
        <f t="shared" si="16"/>
        <v>0</v>
      </c>
      <c r="P299" s="25" t="s">
        <v>1122</v>
      </c>
      <c r="Q299" s="25">
        <v>1202895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392459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392459</v>
      </c>
      <c r="G300" s="21">
        <f>INDEX(Data[],MATCH($A300,Data[Dist],0),MATCH(G$6,Data[#Headers],0))</f>
        <v>1576736</v>
      </c>
      <c r="H300" s="21">
        <f>INDEX(Data[],MATCH($A300,Data[Dist],0),MATCH(H$6,Data[#Headers],0))-G300</f>
        <v>2365103</v>
      </c>
      <c r="I300" s="24"/>
      <c r="J300" s="21">
        <f>INDEX(Notes!$I$2:$N$11,MATCH(Notes!$B$2,Notes!$I$2:$I$11,0),4)*$C300</f>
        <v>1576736</v>
      </c>
      <c r="K300" s="21">
        <f>INDEX(Notes!$I$2:$N$11,MATCH(Notes!$B$2,Notes!$I$2:$I$11,0),5)*$D300</f>
        <v>0</v>
      </c>
      <c r="L300" s="21">
        <f>INDEX(Notes!$I$2:$N$11,MATCH(Notes!$B$2,Notes!$I$2:$I$11,0),6)*$E300</f>
        <v>0</v>
      </c>
      <c r="M300" s="21">
        <f>IF(Notes!$B$2="June",'Payment Total'!$F300,0)</f>
        <v>0</v>
      </c>
      <c r="N300" s="21">
        <f t="shared" si="16"/>
        <v>0</v>
      </c>
      <c r="P300" s="25" t="s">
        <v>1123</v>
      </c>
      <c r="Q300" s="25">
        <v>394184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533176</v>
      </c>
      <c r="E301" s="21">
        <f>INDEX(Data[],MATCH($A301,Data[Dist],0),MATCH(E$6,Data[#Headers],0))</f>
        <v>533176</v>
      </c>
      <c r="F301" s="21">
        <f>INDEX(Data[],MATCH($A301,Data[Dist],0),MATCH(F$6,Data[#Headers],0))</f>
        <v>533177</v>
      </c>
      <c r="G301" s="21">
        <f>INDEX(Data[],MATCH($A301,Data[Dist],0),MATCH(G$6,Data[#Headers],0))</f>
        <v>2145380</v>
      </c>
      <c r="H301" s="21">
        <f>INDEX(Data[],MATCH($A301,Data[Dist],0),MATCH(H$6,Data[#Headers],0))-G301</f>
        <v>3218071</v>
      </c>
      <c r="I301" s="24"/>
      <c r="J301" s="21">
        <f>INDEX(Notes!$I$2:$N$11,MATCH(Notes!$B$2,Notes!$I$2:$I$11,0),4)*$C301</f>
        <v>2145380</v>
      </c>
      <c r="K301" s="21">
        <f>INDEX(Notes!$I$2:$N$11,MATCH(Notes!$B$2,Notes!$I$2:$I$11,0),5)*$D301</f>
        <v>0</v>
      </c>
      <c r="L301" s="21">
        <f>INDEX(Notes!$I$2:$N$11,MATCH(Notes!$B$2,Notes!$I$2:$I$11,0),6)*$E301</f>
        <v>0</v>
      </c>
      <c r="M301" s="21">
        <f>IF(Notes!$B$2="June",'Payment Total'!$F301,0)</f>
        <v>0</v>
      </c>
      <c r="N301" s="21">
        <f t="shared" si="16"/>
        <v>0</v>
      </c>
      <c r="P301" s="25" t="s">
        <v>1124</v>
      </c>
      <c r="Q301" s="25">
        <v>536345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374156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374156</v>
      </c>
      <c r="G302" s="21">
        <f>INDEX(Data[],MATCH($A302,Data[Dist],0),MATCH(G$6,Data[#Headers],0))</f>
        <v>1504232</v>
      </c>
      <c r="H302" s="21">
        <f>INDEX(Data[],MATCH($A302,Data[Dist],0),MATCH(H$6,Data[#Headers],0))-G302</f>
        <v>2256348</v>
      </c>
      <c r="I302" s="24"/>
      <c r="J302" s="21">
        <f>INDEX(Notes!$I$2:$N$11,MATCH(Notes!$B$2,Notes!$I$2:$I$11,0),4)*$C302</f>
        <v>1504232</v>
      </c>
      <c r="K302" s="21">
        <f>INDEX(Notes!$I$2:$N$11,MATCH(Notes!$B$2,Notes!$I$2:$I$11,0),5)*$D302</f>
        <v>0</v>
      </c>
      <c r="L302" s="21">
        <f>INDEX(Notes!$I$2:$N$11,MATCH(Notes!$B$2,Notes!$I$2:$I$11,0),6)*$E302</f>
        <v>0</v>
      </c>
      <c r="M302" s="21">
        <f>IF(Notes!$B$2="June",'Payment Total'!$F302,0)</f>
        <v>0</v>
      </c>
      <c r="N302" s="21">
        <f t="shared" si="16"/>
        <v>0</v>
      </c>
      <c r="P302" s="25" t="s">
        <v>1125</v>
      </c>
      <c r="Q302" s="25">
        <v>376058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491968</v>
      </c>
      <c r="E303" s="21">
        <f>INDEX(Data[],MATCH($A303,Data[Dist],0),MATCH(E$6,Data[#Headers],0))</f>
        <v>491968</v>
      </c>
      <c r="F303" s="21">
        <f>INDEX(Data[],MATCH($A303,Data[Dist],0),MATCH(F$6,Data[#Headers],0))</f>
        <v>491968</v>
      </c>
      <c r="G303" s="21">
        <f>INDEX(Data[],MATCH($A303,Data[Dist],0),MATCH(G$6,Data[#Headers],0))</f>
        <v>1977476</v>
      </c>
      <c r="H303" s="21">
        <f>INDEX(Data[],MATCH($A303,Data[Dist],0),MATCH(H$6,Data[#Headers],0))-G303</f>
        <v>2966217</v>
      </c>
      <c r="I303" s="24"/>
      <c r="J303" s="21">
        <f>INDEX(Notes!$I$2:$N$11,MATCH(Notes!$B$2,Notes!$I$2:$I$11,0),4)*$C303</f>
        <v>1977476</v>
      </c>
      <c r="K303" s="21">
        <f>INDEX(Notes!$I$2:$N$11,MATCH(Notes!$B$2,Notes!$I$2:$I$11,0),5)*$D303</f>
        <v>0</v>
      </c>
      <c r="L303" s="21">
        <f>INDEX(Notes!$I$2:$N$11,MATCH(Notes!$B$2,Notes!$I$2:$I$11,0),6)*$E303</f>
        <v>0</v>
      </c>
      <c r="M303" s="21">
        <f>IF(Notes!$B$2="June",'Payment Total'!$F303,0)</f>
        <v>0</v>
      </c>
      <c r="N303" s="21">
        <f>SUM(J303:M303)-G303</f>
        <v>0</v>
      </c>
      <c r="P303" s="25" t="s">
        <v>1126</v>
      </c>
      <c r="Q303" s="25">
        <v>494369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1353216</v>
      </c>
      <c r="E304" s="21">
        <f>INDEX(Data[],MATCH($A304,Data[Dist],0),MATCH(E$6,Data[#Headers],0))</f>
        <v>1353216</v>
      </c>
      <c r="F304" s="21">
        <f>INDEX(Data[],MATCH($A304,Data[Dist],0),MATCH(F$6,Data[#Headers],0))</f>
        <v>1353217</v>
      </c>
      <c r="G304" s="21">
        <f>INDEX(Data[],MATCH($A304,Data[Dist],0),MATCH(G$6,Data[#Headers],0))</f>
        <v>5437608</v>
      </c>
      <c r="H304" s="21">
        <f>INDEX(Data[],MATCH($A304,Data[Dist],0),MATCH(H$6,Data[#Headers],0))-G304</f>
        <v>8156407</v>
      </c>
      <c r="I304" s="24"/>
      <c r="J304" s="21">
        <f>INDEX(Notes!$I$2:$N$11,MATCH(Notes!$B$2,Notes!$I$2:$I$11,0),4)*$C304</f>
        <v>5437608</v>
      </c>
      <c r="K304" s="21">
        <f>INDEX(Notes!$I$2:$N$11,MATCH(Notes!$B$2,Notes!$I$2:$I$11,0),5)*$D304</f>
        <v>0</v>
      </c>
      <c r="L304" s="21">
        <f>INDEX(Notes!$I$2:$N$11,MATCH(Notes!$B$2,Notes!$I$2:$I$11,0),6)*$E304</f>
        <v>0</v>
      </c>
      <c r="M304" s="21">
        <f>IF(Notes!$B$2="June",'Payment Total'!$F304,0)</f>
        <v>0</v>
      </c>
      <c r="N304" s="21">
        <f t="shared" si="16"/>
        <v>0</v>
      </c>
      <c r="P304" s="25" t="s">
        <v>1127</v>
      </c>
      <c r="Q304" s="25">
        <v>1359402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9811781</v>
      </c>
      <c r="E305" s="21">
        <f>INDEX(Data[],MATCH($A305,Data[Dist],0),MATCH(E$6,Data[#Headers],0))</f>
        <v>9811781</v>
      </c>
      <c r="F305" s="21">
        <f>INDEX(Data[],MATCH($A305,Data[Dist],0),MATCH(F$6,Data[#Headers],0))</f>
        <v>9811780</v>
      </c>
      <c r="G305" s="21">
        <f>INDEX(Data[],MATCH($A305,Data[Dist],0),MATCH(G$6,Data[#Headers],0))</f>
        <v>39408228</v>
      </c>
      <c r="H305" s="21">
        <f>INDEX(Data[],MATCH($A305,Data[Dist],0),MATCH(H$6,Data[#Headers],0))-G305</f>
        <v>59112344</v>
      </c>
      <c r="I305" s="24"/>
      <c r="J305" s="21">
        <f>INDEX(Notes!$I$2:$N$11,MATCH(Notes!$B$2,Notes!$I$2:$I$11,0),4)*$C305</f>
        <v>39408228</v>
      </c>
      <c r="K305" s="21">
        <f>INDEX(Notes!$I$2:$N$11,MATCH(Notes!$B$2,Notes!$I$2:$I$11,0),5)*$D305</f>
        <v>0</v>
      </c>
      <c r="L305" s="21">
        <f>INDEX(Notes!$I$2:$N$11,MATCH(Notes!$B$2,Notes!$I$2:$I$11,0),6)*$E305</f>
        <v>0</v>
      </c>
      <c r="M305" s="21">
        <f>IF(Notes!$B$2="June",'Payment Total'!$F305,0)</f>
        <v>0</v>
      </c>
      <c r="N305" s="21">
        <f t="shared" si="16"/>
        <v>0</v>
      </c>
      <c r="P305" s="25" t="s">
        <v>1128</v>
      </c>
      <c r="Q305" s="25">
        <v>9852057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9209037</v>
      </c>
      <c r="E306" s="21">
        <f>INDEX(Data[],MATCH($A306,Data[Dist],0),MATCH(E$6,Data[#Headers],0))</f>
        <v>9209037</v>
      </c>
      <c r="F306" s="21">
        <f>INDEX(Data[],MATCH($A306,Data[Dist],0),MATCH(F$6,Data[#Headers],0))</f>
        <v>9209035</v>
      </c>
      <c r="G306" s="21">
        <f>INDEX(Data[],MATCH($A306,Data[Dist],0),MATCH(G$6,Data[#Headers],0))</f>
        <v>37041424</v>
      </c>
      <c r="H306" s="21">
        <f>INDEX(Data[],MATCH($A306,Data[Dist],0),MATCH(H$6,Data[#Headers],0))-G306</f>
        <v>55562135</v>
      </c>
      <c r="I306" s="24"/>
      <c r="J306" s="21">
        <f>INDEX(Notes!$I$2:$N$11,MATCH(Notes!$B$2,Notes!$I$2:$I$11,0),4)*$C306</f>
        <v>37041424</v>
      </c>
      <c r="K306" s="21">
        <f>INDEX(Notes!$I$2:$N$11,MATCH(Notes!$B$2,Notes!$I$2:$I$11,0),5)*$D306</f>
        <v>0</v>
      </c>
      <c r="L306" s="21">
        <f>INDEX(Notes!$I$2:$N$11,MATCH(Notes!$B$2,Notes!$I$2:$I$11,0),6)*$E306</f>
        <v>0</v>
      </c>
      <c r="M306" s="21">
        <f>IF(Notes!$B$2="June",'Payment Total'!$F306,0)</f>
        <v>0</v>
      </c>
      <c r="N306" s="21">
        <f t="shared" si="16"/>
        <v>0</v>
      </c>
      <c r="P306" s="25" t="s">
        <v>1129</v>
      </c>
      <c r="Q306" s="25">
        <v>9260356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1642102</v>
      </c>
      <c r="E307" s="21">
        <f>INDEX(Data[],MATCH($A307,Data[Dist],0),MATCH(E$6,Data[#Headers],0))</f>
        <v>1642102</v>
      </c>
      <c r="F307" s="21">
        <f>INDEX(Data[],MATCH($A307,Data[Dist],0),MATCH(F$6,Data[#Headers],0))</f>
        <v>1642102</v>
      </c>
      <c r="G307" s="21">
        <f>INDEX(Data[],MATCH($A307,Data[Dist],0),MATCH(G$6,Data[#Headers],0))</f>
        <v>6601188</v>
      </c>
      <c r="H307" s="21">
        <f>INDEX(Data[],MATCH($A307,Data[Dist],0),MATCH(H$6,Data[#Headers],0))-G307</f>
        <v>9901785</v>
      </c>
      <c r="I307" s="24"/>
      <c r="J307" s="21">
        <f>INDEX(Notes!$I$2:$N$11,MATCH(Notes!$B$2,Notes!$I$2:$I$11,0),4)*$C307</f>
        <v>6601188</v>
      </c>
      <c r="K307" s="21">
        <f>INDEX(Notes!$I$2:$N$11,MATCH(Notes!$B$2,Notes!$I$2:$I$11,0),5)*$D307</f>
        <v>0</v>
      </c>
      <c r="L307" s="21">
        <f>INDEX(Notes!$I$2:$N$11,MATCH(Notes!$B$2,Notes!$I$2:$I$11,0),6)*$E307</f>
        <v>0</v>
      </c>
      <c r="M307" s="21">
        <f>IF(Notes!$B$2="June",'Payment Total'!$F307,0)</f>
        <v>0</v>
      </c>
      <c r="N307" s="21">
        <f t="shared" si="16"/>
        <v>0</v>
      </c>
      <c r="P307" s="25" t="s">
        <v>1130</v>
      </c>
      <c r="Q307" s="25">
        <v>1650297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416513</v>
      </c>
      <c r="F308" s="21">
        <f>INDEX(Data[],MATCH($A308,Data[Dist],0),MATCH(F$6,Data[#Headers],0))</f>
        <v>416511</v>
      </c>
      <c r="G308" s="21">
        <f>INDEX(Data[],MATCH($A308,Data[Dist],0),MATCH(G$6,Data[#Headers],0))</f>
        <v>1674616</v>
      </c>
      <c r="H308" s="21">
        <f>INDEX(Data[],MATCH($A308,Data[Dist],0),MATCH(H$6,Data[#Headers],0))-G308</f>
        <v>2511927</v>
      </c>
      <c r="I308" s="24"/>
      <c r="J308" s="21">
        <f>INDEX(Notes!$I$2:$N$11,MATCH(Notes!$B$2,Notes!$I$2:$I$11,0),4)*$C308</f>
        <v>1674616</v>
      </c>
      <c r="K308" s="21">
        <f>INDEX(Notes!$I$2:$N$11,MATCH(Notes!$B$2,Notes!$I$2:$I$11,0),5)*$D308</f>
        <v>0</v>
      </c>
      <c r="L308" s="21">
        <f>INDEX(Notes!$I$2:$N$11,MATCH(Notes!$B$2,Notes!$I$2:$I$11,0),6)*$E308</f>
        <v>0</v>
      </c>
      <c r="M308" s="21">
        <f>IF(Notes!$B$2="June",'Payment Total'!$F308,0)</f>
        <v>0</v>
      </c>
      <c r="N308" s="21">
        <f t="shared" si="16"/>
        <v>0</v>
      </c>
      <c r="P308" s="25" t="s">
        <v>1131</v>
      </c>
      <c r="Q308" s="25">
        <v>418654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1259436</v>
      </c>
      <c r="E309" s="21">
        <f>INDEX(Data[],MATCH($A309,Data[Dist],0),MATCH(E$6,Data[#Headers],0))</f>
        <v>1259435</v>
      </c>
      <c r="F309" s="21">
        <f>INDEX(Data[],MATCH($A309,Data[Dist],0),MATCH(F$6,Data[#Headers],0))</f>
        <v>1259436</v>
      </c>
      <c r="G309" s="21">
        <f>INDEX(Data[],MATCH($A309,Data[Dist],0),MATCH(G$6,Data[#Headers],0))</f>
        <v>5064112</v>
      </c>
      <c r="H309" s="21">
        <f>INDEX(Data[],MATCH($A309,Data[Dist],0),MATCH(H$6,Data[#Headers],0))-G309</f>
        <v>7596171</v>
      </c>
      <c r="I309" s="24"/>
      <c r="J309" s="21">
        <f>INDEX(Notes!$I$2:$N$11,MATCH(Notes!$B$2,Notes!$I$2:$I$11,0),4)*$C309</f>
        <v>5064112</v>
      </c>
      <c r="K309" s="21">
        <f>INDEX(Notes!$I$2:$N$11,MATCH(Notes!$B$2,Notes!$I$2:$I$11,0),5)*$D309</f>
        <v>0</v>
      </c>
      <c r="L309" s="21">
        <f>INDEX(Notes!$I$2:$N$11,MATCH(Notes!$B$2,Notes!$I$2:$I$11,0),6)*$E309</f>
        <v>0</v>
      </c>
      <c r="M309" s="21">
        <f>IF(Notes!$B$2="June",'Payment Total'!$F309,0)</f>
        <v>0</v>
      </c>
      <c r="N309" s="21">
        <f t="shared" si="16"/>
        <v>0</v>
      </c>
      <c r="P309" s="25" t="s">
        <v>1132</v>
      </c>
      <c r="Q309" s="25">
        <v>1266028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213888</v>
      </c>
      <c r="F310" s="21">
        <f>INDEX(Data[],MATCH($A310,Data[Dist],0),MATCH(F$6,Data[#Headers],0))</f>
        <v>213889</v>
      </c>
      <c r="G310" s="21">
        <f>INDEX(Data[],MATCH($A310,Data[Dist],0),MATCH(G$6,Data[#Headers],0))</f>
        <v>860660</v>
      </c>
      <c r="H310" s="21">
        <f>INDEX(Data[],MATCH($A310,Data[Dist],0),MATCH(H$6,Data[#Headers],0))-G310</f>
        <v>1290987</v>
      </c>
      <c r="I310" s="24"/>
      <c r="J310" s="21">
        <f>INDEX(Notes!$I$2:$N$11,MATCH(Notes!$B$2,Notes!$I$2:$I$11,0),4)*$C310</f>
        <v>860660</v>
      </c>
      <c r="K310" s="21">
        <f>INDEX(Notes!$I$2:$N$11,MATCH(Notes!$B$2,Notes!$I$2:$I$11,0),5)*$D310</f>
        <v>0</v>
      </c>
      <c r="L310" s="21">
        <f>INDEX(Notes!$I$2:$N$11,MATCH(Notes!$B$2,Notes!$I$2:$I$11,0),6)*$E310</f>
        <v>0</v>
      </c>
      <c r="M310" s="21">
        <f>IF(Notes!$B$2="June",'Payment Total'!$F310,0)</f>
        <v>0</v>
      </c>
      <c r="N310" s="21">
        <f t="shared" si="16"/>
        <v>0</v>
      </c>
      <c r="P310" s="25" t="s">
        <v>1133</v>
      </c>
      <c r="Q310" s="25">
        <v>215165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502808</v>
      </c>
      <c r="E311" s="21">
        <f>INDEX(Data[],MATCH($A311,Data[Dist],0),MATCH(E$6,Data[#Headers],0))</f>
        <v>502808</v>
      </c>
      <c r="F311" s="21">
        <f>INDEX(Data[],MATCH($A311,Data[Dist],0),MATCH(F$6,Data[#Headers],0))</f>
        <v>502807</v>
      </c>
      <c r="G311" s="21">
        <f>INDEX(Data[],MATCH($A311,Data[Dist],0),MATCH(G$6,Data[#Headers],0))</f>
        <v>2022932</v>
      </c>
      <c r="H311" s="21">
        <f>INDEX(Data[],MATCH($A311,Data[Dist],0),MATCH(H$6,Data[#Headers],0))-G311</f>
        <v>3034400</v>
      </c>
      <c r="I311" s="24"/>
      <c r="J311" s="21">
        <f>INDEX(Notes!$I$2:$N$11,MATCH(Notes!$B$2,Notes!$I$2:$I$11,0),4)*$C311</f>
        <v>2022932</v>
      </c>
      <c r="K311" s="21">
        <f>INDEX(Notes!$I$2:$N$11,MATCH(Notes!$B$2,Notes!$I$2:$I$11,0),5)*$D311</f>
        <v>0</v>
      </c>
      <c r="L311" s="21">
        <f>INDEX(Notes!$I$2:$N$11,MATCH(Notes!$B$2,Notes!$I$2:$I$11,0),6)*$E311</f>
        <v>0</v>
      </c>
      <c r="M311" s="21">
        <f>IF(Notes!$B$2="June",'Payment Total'!$F311,0)</f>
        <v>0</v>
      </c>
      <c r="N311" s="21">
        <f t="shared" si="16"/>
        <v>0</v>
      </c>
      <c r="P311" s="25" t="s">
        <v>1134</v>
      </c>
      <c r="Q311" s="25">
        <v>505733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276647</v>
      </c>
      <c r="G312" s="21">
        <f>INDEX(Data[],MATCH($A312,Data[Dist],0),MATCH(G$6,Data[#Headers],0))</f>
        <v>1112348</v>
      </c>
      <c r="H312" s="21">
        <f>INDEX(Data[],MATCH($A312,Data[Dist],0),MATCH(H$6,Data[#Headers],0))-G312</f>
        <v>1668524</v>
      </c>
      <c r="I312" s="24"/>
      <c r="J312" s="21">
        <f>INDEX(Notes!$I$2:$N$11,MATCH(Notes!$B$2,Notes!$I$2:$I$11,0),4)*$C312</f>
        <v>1112348</v>
      </c>
      <c r="K312" s="21">
        <f>INDEX(Notes!$I$2:$N$11,MATCH(Notes!$B$2,Notes!$I$2:$I$11,0),5)*$D312</f>
        <v>0</v>
      </c>
      <c r="L312" s="21">
        <f>INDEX(Notes!$I$2:$N$11,MATCH(Notes!$B$2,Notes!$I$2:$I$11,0),6)*$E312</f>
        <v>0</v>
      </c>
      <c r="M312" s="21">
        <f>IF(Notes!$B$2="June",'Payment Total'!$F312,0)</f>
        <v>0</v>
      </c>
      <c r="N312" s="21">
        <f t="shared" si="16"/>
        <v>0</v>
      </c>
      <c r="P312" s="25" t="s">
        <v>1135</v>
      </c>
      <c r="Q312" s="25">
        <v>278087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186736</v>
      </c>
      <c r="G313" s="21">
        <f>INDEX(Data[],MATCH($A313,Data[Dist],0),MATCH(G$6,Data[#Headers],0))</f>
        <v>750760</v>
      </c>
      <c r="H313" s="21">
        <f>INDEX(Data[],MATCH($A313,Data[Dist],0),MATCH(H$6,Data[#Headers],0))-G313</f>
        <v>1126142</v>
      </c>
      <c r="I313" s="24"/>
      <c r="J313" s="21">
        <f>INDEX(Notes!$I$2:$N$11,MATCH(Notes!$B$2,Notes!$I$2:$I$11,0),4)*$C313</f>
        <v>750760</v>
      </c>
      <c r="K313" s="21">
        <f>INDEX(Notes!$I$2:$N$11,MATCH(Notes!$B$2,Notes!$I$2:$I$11,0),5)*$D313</f>
        <v>0</v>
      </c>
      <c r="L313" s="21">
        <f>INDEX(Notes!$I$2:$N$11,MATCH(Notes!$B$2,Notes!$I$2:$I$11,0),6)*$E313</f>
        <v>0</v>
      </c>
      <c r="M313" s="21">
        <f>IF(Notes!$B$2="June",'Payment Total'!$F313,0)</f>
        <v>0</v>
      </c>
      <c r="N313" s="21">
        <f t="shared" si="16"/>
        <v>0</v>
      </c>
      <c r="P313" s="25" t="s">
        <v>1136</v>
      </c>
      <c r="Q313" s="25">
        <v>187690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892089</v>
      </c>
      <c r="E314" s="21">
        <f>INDEX(Data[],MATCH($A314,Data[Dist],0),MATCH(E$6,Data[#Headers],0))</f>
        <v>892088</v>
      </c>
      <c r="F314" s="21">
        <f>INDEX(Data[],MATCH($A314,Data[Dist],0),MATCH(F$6,Data[#Headers],0))</f>
        <v>892089</v>
      </c>
      <c r="G314" s="21">
        <f>INDEX(Data[],MATCH($A314,Data[Dist],0),MATCH(G$6,Data[#Headers],0))</f>
        <v>3588280</v>
      </c>
      <c r="H314" s="21">
        <f>INDEX(Data[],MATCH($A314,Data[Dist],0),MATCH(H$6,Data[#Headers],0))-G314</f>
        <v>5382424</v>
      </c>
      <c r="I314" s="24"/>
      <c r="J314" s="21">
        <f>INDEX(Notes!$I$2:$N$11,MATCH(Notes!$B$2,Notes!$I$2:$I$11,0),4)*$C314</f>
        <v>3588280</v>
      </c>
      <c r="K314" s="21">
        <f>INDEX(Notes!$I$2:$N$11,MATCH(Notes!$B$2,Notes!$I$2:$I$11,0),5)*$D314</f>
        <v>0</v>
      </c>
      <c r="L314" s="21">
        <f>INDEX(Notes!$I$2:$N$11,MATCH(Notes!$B$2,Notes!$I$2:$I$11,0),6)*$E314</f>
        <v>0</v>
      </c>
      <c r="M314" s="21">
        <f>IF(Notes!$B$2="June",'Payment Total'!$F314,0)</f>
        <v>0</v>
      </c>
      <c r="N314" s="21">
        <f t="shared" si="16"/>
        <v>0</v>
      </c>
      <c r="P314" s="25" t="s">
        <v>1137</v>
      </c>
      <c r="Q314" s="25">
        <v>897070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5226074</v>
      </c>
      <c r="E315" s="21">
        <f>INDEX(Data[],MATCH($A315,Data[Dist],0),MATCH(E$6,Data[#Headers],0))</f>
        <v>5226073</v>
      </c>
      <c r="F315" s="21">
        <f>INDEX(Data[],MATCH($A315,Data[Dist],0),MATCH(F$6,Data[#Headers],0))</f>
        <v>5226074</v>
      </c>
      <c r="G315" s="21">
        <f>INDEX(Data[],MATCH($A315,Data[Dist],0),MATCH(G$6,Data[#Headers],0))</f>
        <v>21033612</v>
      </c>
      <c r="H315" s="21">
        <f>INDEX(Data[],MATCH($A315,Data[Dist],0),MATCH(H$6,Data[#Headers],0))-G315</f>
        <v>31550418</v>
      </c>
      <c r="I315" s="24"/>
      <c r="J315" s="21">
        <f>INDEX(Notes!$I$2:$N$11,MATCH(Notes!$B$2,Notes!$I$2:$I$11,0),4)*$C315</f>
        <v>21033612</v>
      </c>
      <c r="K315" s="21">
        <f>INDEX(Notes!$I$2:$N$11,MATCH(Notes!$B$2,Notes!$I$2:$I$11,0),5)*$D315</f>
        <v>0</v>
      </c>
      <c r="L315" s="21">
        <f>INDEX(Notes!$I$2:$N$11,MATCH(Notes!$B$2,Notes!$I$2:$I$11,0),6)*$E315</f>
        <v>0</v>
      </c>
      <c r="M315" s="21">
        <f>IF(Notes!$B$2="June",'Payment Total'!$F315,0)</f>
        <v>0</v>
      </c>
      <c r="N315" s="21">
        <f t="shared" si="16"/>
        <v>0</v>
      </c>
      <c r="P315" s="25" t="s">
        <v>1138</v>
      </c>
      <c r="Q315" s="25">
        <v>5258403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2153016</v>
      </c>
      <c r="E316" s="21">
        <f>INDEX(Data[],MATCH($A316,Data[Dist],0),MATCH(E$6,Data[#Headers],0))</f>
        <v>2153015</v>
      </c>
      <c r="F316" s="21">
        <f>INDEX(Data[],MATCH($A316,Data[Dist],0),MATCH(F$6,Data[#Headers],0))</f>
        <v>2153016</v>
      </c>
      <c r="G316" s="21">
        <f>INDEX(Data[],MATCH($A316,Data[Dist],0),MATCH(G$6,Data[#Headers],0))</f>
        <v>8659948</v>
      </c>
      <c r="H316" s="21">
        <f>INDEX(Data[],MATCH($A316,Data[Dist],0),MATCH(H$6,Data[#Headers],0))-G316</f>
        <v>12989920</v>
      </c>
      <c r="I316" s="24"/>
      <c r="J316" s="21">
        <f>INDEX(Notes!$I$2:$N$11,MATCH(Notes!$B$2,Notes!$I$2:$I$11,0),4)*$C316</f>
        <v>8659948</v>
      </c>
      <c r="K316" s="21">
        <f>INDEX(Notes!$I$2:$N$11,MATCH(Notes!$B$2,Notes!$I$2:$I$11,0),5)*$D316</f>
        <v>0</v>
      </c>
      <c r="L316" s="21">
        <f>INDEX(Notes!$I$2:$N$11,MATCH(Notes!$B$2,Notes!$I$2:$I$11,0),6)*$E316</f>
        <v>0</v>
      </c>
      <c r="M316" s="21">
        <f>IF(Notes!$B$2="June",'Payment Total'!$F316,0)</f>
        <v>0</v>
      </c>
      <c r="N316" s="21">
        <f t="shared" si="16"/>
        <v>0</v>
      </c>
      <c r="P316" s="25" t="s">
        <v>1139</v>
      </c>
      <c r="Q316" s="25">
        <v>2164987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204372</v>
      </c>
      <c r="F317" s="21">
        <f>INDEX(Data[],MATCH($A317,Data[Dist],0),MATCH(F$6,Data[#Headers],0))</f>
        <v>204372</v>
      </c>
      <c r="G317" s="21">
        <f>INDEX(Data[],MATCH($A317,Data[Dist],0),MATCH(G$6,Data[#Headers],0))</f>
        <v>822752</v>
      </c>
      <c r="H317" s="21">
        <f>INDEX(Data[],MATCH($A317,Data[Dist],0),MATCH(H$6,Data[#Headers],0))-G317</f>
        <v>1234129</v>
      </c>
      <c r="I317" s="24"/>
      <c r="J317" s="21">
        <f>INDEX(Notes!$I$2:$N$11,MATCH(Notes!$B$2,Notes!$I$2:$I$11,0),4)*$C317</f>
        <v>822752</v>
      </c>
      <c r="K317" s="21">
        <f>INDEX(Notes!$I$2:$N$11,MATCH(Notes!$B$2,Notes!$I$2:$I$11,0),5)*$D317</f>
        <v>0</v>
      </c>
      <c r="L317" s="21">
        <f>INDEX(Notes!$I$2:$N$11,MATCH(Notes!$B$2,Notes!$I$2:$I$11,0),6)*$E317</f>
        <v>0</v>
      </c>
      <c r="M317" s="21">
        <f>IF(Notes!$B$2="June",'Payment Total'!$F317,0)</f>
        <v>0</v>
      </c>
      <c r="N317" s="21">
        <f>SUM(J317:M317)-G317</f>
        <v>0</v>
      </c>
      <c r="P317" s="25" t="s">
        <v>1140</v>
      </c>
      <c r="Q317" s="25">
        <v>205688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1071655</v>
      </c>
      <c r="E318" s="21">
        <f>INDEX(Data[],MATCH($A318,Data[Dist],0),MATCH(E$6,Data[#Headers],0))</f>
        <v>1071654</v>
      </c>
      <c r="F318" s="21">
        <f>INDEX(Data[],MATCH($A318,Data[Dist],0),MATCH(F$6,Data[#Headers],0))</f>
        <v>1071655</v>
      </c>
      <c r="G318" s="21">
        <f>INDEX(Data[],MATCH($A318,Data[Dist],0),MATCH(G$6,Data[#Headers],0))</f>
        <v>4305392</v>
      </c>
      <c r="H318" s="21">
        <f>INDEX(Data[],MATCH($A318,Data[Dist],0),MATCH(H$6,Data[#Headers],0))-G318</f>
        <v>6458084</v>
      </c>
      <c r="I318" s="24"/>
      <c r="J318" s="21">
        <f>INDEX(Notes!$I$2:$N$11,MATCH(Notes!$B$2,Notes!$I$2:$I$11,0),4)*$C318</f>
        <v>4305392</v>
      </c>
      <c r="K318" s="21">
        <f>INDEX(Notes!$I$2:$N$11,MATCH(Notes!$B$2,Notes!$I$2:$I$11,0),5)*$D318</f>
        <v>0</v>
      </c>
      <c r="L318" s="21">
        <f>INDEX(Notes!$I$2:$N$11,MATCH(Notes!$B$2,Notes!$I$2:$I$11,0),6)*$E318</f>
        <v>0</v>
      </c>
      <c r="M318" s="21">
        <f>IF(Notes!$B$2="June",'Payment Total'!$F318,0)</f>
        <v>0</v>
      </c>
      <c r="N318" s="21">
        <f t="shared" si="16"/>
        <v>0</v>
      </c>
      <c r="P318" s="25" t="s">
        <v>1141</v>
      </c>
      <c r="Q318" s="25">
        <v>1076348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583117</v>
      </c>
      <c r="E319" s="21">
        <f>INDEX(Data[],MATCH($A319,Data[Dist],0),MATCH(E$6,Data[#Headers],0))</f>
        <v>583117</v>
      </c>
      <c r="F319" s="21">
        <f>INDEX(Data[],MATCH($A319,Data[Dist],0),MATCH(F$6,Data[#Headers],0))</f>
        <v>583116</v>
      </c>
      <c r="G319" s="21">
        <f>INDEX(Data[],MATCH($A319,Data[Dist],0),MATCH(G$6,Data[#Headers],0))</f>
        <v>2346720</v>
      </c>
      <c r="H319" s="21">
        <f>INDEX(Data[],MATCH($A319,Data[Dist],0),MATCH(H$6,Data[#Headers],0))-G319</f>
        <v>3520082</v>
      </c>
      <c r="I319" s="24"/>
      <c r="J319" s="21">
        <f>INDEX(Notes!$I$2:$N$11,MATCH(Notes!$B$2,Notes!$I$2:$I$11,0),4)*$C319</f>
        <v>2346720</v>
      </c>
      <c r="K319" s="21">
        <f>INDEX(Notes!$I$2:$N$11,MATCH(Notes!$B$2,Notes!$I$2:$I$11,0),5)*$D319</f>
        <v>0</v>
      </c>
      <c r="L319" s="21">
        <f>INDEX(Notes!$I$2:$N$11,MATCH(Notes!$B$2,Notes!$I$2:$I$11,0),6)*$E319</f>
        <v>0</v>
      </c>
      <c r="M319" s="21">
        <f>IF(Notes!$B$2="June",'Payment Total'!$F319,0)</f>
        <v>0</v>
      </c>
      <c r="N319" s="21">
        <f t="shared" si="16"/>
        <v>0</v>
      </c>
      <c r="P319" s="25" t="s">
        <v>1142</v>
      </c>
      <c r="Q319" s="25">
        <v>586680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514460</v>
      </c>
      <c r="E320" s="21">
        <f>INDEX(Data[],MATCH($A320,Data[Dist],0),MATCH(E$6,Data[#Headers],0))</f>
        <v>514460</v>
      </c>
      <c r="F320" s="21">
        <f>INDEX(Data[],MATCH($A320,Data[Dist],0),MATCH(F$6,Data[#Headers],0))</f>
        <v>514461</v>
      </c>
      <c r="G320" s="21">
        <f>INDEX(Data[],MATCH($A320,Data[Dist],0),MATCH(G$6,Data[#Headers],0))</f>
        <v>2069212</v>
      </c>
      <c r="H320" s="21">
        <f>INDEX(Data[],MATCH($A320,Data[Dist],0),MATCH(H$6,Data[#Headers],0))-G320</f>
        <v>3103821</v>
      </c>
      <c r="I320" s="24"/>
      <c r="J320" s="21">
        <f>INDEX(Notes!$I$2:$N$11,MATCH(Notes!$B$2,Notes!$I$2:$I$11,0),4)*$C320</f>
        <v>2069212</v>
      </c>
      <c r="K320" s="21">
        <f>INDEX(Notes!$I$2:$N$11,MATCH(Notes!$B$2,Notes!$I$2:$I$11,0),5)*$D320</f>
        <v>0</v>
      </c>
      <c r="L320" s="21">
        <f>INDEX(Notes!$I$2:$N$11,MATCH(Notes!$B$2,Notes!$I$2:$I$11,0),6)*$E320</f>
        <v>0</v>
      </c>
      <c r="M320" s="21">
        <f>IF(Notes!$B$2="June",'Payment Total'!$F320,0)</f>
        <v>0</v>
      </c>
      <c r="N320" s="21">
        <f t="shared" si="16"/>
        <v>0</v>
      </c>
      <c r="P320" s="25" t="s">
        <v>1143</v>
      </c>
      <c r="Q320" s="25">
        <v>517303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401009</v>
      </c>
      <c r="F321" s="21">
        <f>INDEX(Data[],MATCH($A321,Data[Dist],0),MATCH(F$6,Data[#Headers],0))</f>
        <v>401007</v>
      </c>
      <c r="G321" s="21">
        <f>INDEX(Data[],MATCH($A321,Data[Dist],0),MATCH(G$6,Data[#Headers],0))</f>
        <v>1612724</v>
      </c>
      <c r="H321" s="21">
        <f>INDEX(Data[],MATCH($A321,Data[Dist],0),MATCH(H$6,Data[#Headers],0))-G321</f>
        <v>2419084</v>
      </c>
      <c r="I321" s="24"/>
      <c r="J321" s="21">
        <f>INDEX(Notes!$I$2:$N$11,MATCH(Notes!$B$2,Notes!$I$2:$I$11,0),4)*$C321</f>
        <v>1612724</v>
      </c>
      <c r="K321" s="21">
        <f>INDEX(Notes!$I$2:$N$11,MATCH(Notes!$B$2,Notes!$I$2:$I$11,0),5)*$D321</f>
        <v>0</v>
      </c>
      <c r="L321" s="21">
        <f>INDEX(Notes!$I$2:$N$11,MATCH(Notes!$B$2,Notes!$I$2:$I$11,0),6)*$E321</f>
        <v>0</v>
      </c>
      <c r="M321" s="21">
        <f>IF(Notes!$B$2="June",'Payment Total'!$F321,0)</f>
        <v>0</v>
      </c>
      <c r="N321" s="21">
        <f t="shared" si="16"/>
        <v>0</v>
      </c>
      <c r="P321" s="25" t="s">
        <v>1144</v>
      </c>
      <c r="Q321" s="25">
        <v>403181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626143</v>
      </c>
      <c r="E322" s="21">
        <f>INDEX(Data[],MATCH($A322,Data[Dist],0),MATCH(E$6,Data[#Headers],0))</f>
        <v>626143</v>
      </c>
      <c r="F322" s="21">
        <f>INDEX(Data[],MATCH($A322,Data[Dist],0),MATCH(F$6,Data[#Headers],0))</f>
        <v>626143</v>
      </c>
      <c r="G322" s="21">
        <f>INDEX(Data[],MATCH($A322,Data[Dist],0),MATCH(G$6,Data[#Headers],0))</f>
        <v>2515944</v>
      </c>
      <c r="H322" s="21">
        <f>INDEX(Data[],MATCH($A322,Data[Dist],0),MATCH(H$6,Data[#Headers],0))-G322</f>
        <v>3773911</v>
      </c>
      <c r="I322" s="24"/>
      <c r="J322" s="21">
        <f>INDEX(Notes!$I$2:$N$11,MATCH(Notes!$B$2,Notes!$I$2:$I$11,0),4)*$C322</f>
        <v>2515944</v>
      </c>
      <c r="K322" s="21">
        <f>INDEX(Notes!$I$2:$N$11,MATCH(Notes!$B$2,Notes!$I$2:$I$11,0),5)*$D322</f>
        <v>0</v>
      </c>
      <c r="L322" s="21">
        <f>INDEX(Notes!$I$2:$N$11,MATCH(Notes!$B$2,Notes!$I$2:$I$11,0),6)*$E322</f>
        <v>0</v>
      </c>
      <c r="M322" s="21">
        <f>IF(Notes!$B$2="June",'Payment Total'!$F322,0)</f>
        <v>0</v>
      </c>
      <c r="N322" s="21">
        <f t="shared" si="16"/>
        <v>0</v>
      </c>
      <c r="P322" s="25" t="s">
        <v>1145</v>
      </c>
      <c r="Q322" s="25">
        <v>628986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301943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301943</v>
      </c>
      <c r="G323" s="21">
        <f>INDEX(Data[],MATCH($A323,Data[Dist],0),MATCH(G$6,Data[#Headers],0))</f>
        <v>1215768</v>
      </c>
      <c r="H323" s="21">
        <f>INDEX(Data[],MATCH($A323,Data[Dist],0),MATCH(H$6,Data[#Headers],0))-G323</f>
        <v>1823655</v>
      </c>
      <c r="I323" s="24"/>
      <c r="J323" s="21">
        <f>INDEX(Notes!$I$2:$N$11,MATCH(Notes!$B$2,Notes!$I$2:$I$11,0),4)*$C323</f>
        <v>1215768</v>
      </c>
      <c r="K323" s="21">
        <f>INDEX(Notes!$I$2:$N$11,MATCH(Notes!$B$2,Notes!$I$2:$I$11,0),5)*$D323</f>
        <v>0</v>
      </c>
      <c r="L323" s="21">
        <f>INDEX(Notes!$I$2:$N$11,MATCH(Notes!$B$2,Notes!$I$2:$I$11,0),6)*$E323</f>
        <v>0</v>
      </c>
      <c r="M323" s="21">
        <f>IF(Notes!$B$2="June",'Payment Total'!$F323,0)</f>
        <v>0</v>
      </c>
      <c r="N323" s="21">
        <f t="shared" si="16"/>
        <v>0</v>
      </c>
      <c r="P323" s="25" t="s">
        <v>1146</v>
      </c>
      <c r="Q323" s="25">
        <v>303942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123692</v>
      </c>
      <c r="F324" s="21">
        <f>INDEX(Data[],MATCH($A324,Data[Dist],0),MATCH(F$6,Data[#Headers],0))</f>
        <v>123690</v>
      </c>
      <c r="G324" s="21">
        <f>INDEX(Data[],MATCH($A324,Data[Dist],0),MATCH(G$6,Data[#Headers],0))</f>
        <v>497656</v>
      </c>
      <c r="H324" s="21">
        <f>INDEX(Data[],MATCH($A324,Data[Dist],0),MATCH(H$6,Data[#Headers],0))-G324</f>
        <v>746487</v>
      </c>
      <c r="I324" s="24"/>
      <c r="J324" s="21">
        <f>INDEX(Notes!$I$2:$N$11,MATCH(Notes!$B$2,Notes!$I$2:$I$11,0),4)*$C324</f>
        <v>497656</v>
      </c>
      <c r="K324" s="21">
        <f>INDEX(Notes!$I$2:$N$11,MATCH(Notes!$B$2,Notes!$I$2:$I$11,0),5)*$D324</f>
        <v>0</v>
      </c>
      <c r="L324" s="21">
        <f>INDEX(Notes!$I$2:$N$11,MATCH(Notes!$B$2,Notes!$I$2:$I$11,0),6)*$E324</f>
        <v>0</v>
      </c>
      <c r="M324" s="21">
        <f>IF(Notes!$B$2="June",'Payment Total'!$F324,0)</f>
        <v>0</v>
      </c>
      <c r="N324" s="21">
        <f t="shared" si="16"/>
        <v>0</v>
      </c>
      <c r="P324" s="25" t="s">
        <v>1147</v>
      </c>
      <c r="Q324" s="25">
        <v>124414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820572</v>
      </c>
      <c r="E325" s="21">
        <f>INDEX(Data[],MATCH($A325,Data[Dist],0),MATCH(E$6,Data[#Headers],0))</f>
        <v>820572</v>
      </c>
      <c r="F325" s="21">
        <f>INDEX(Data[],MATCH($A325,Data[Dist],0),MATCH(F$6,Data[#Headers],0))</f>
        <v>820571</v>
      </c>
      <c r="G325" s="21">
        <f>INDEX(Data[],MATCH($A325,Data[Dist],0),MATCH(G$6,Data[#Headers],0))</f>
        <v>3299568</v>
      </c>
      <c r="H325" s="21">
        <f>INDEX(Data[],MATCH($A325,Data[Dist],0),MATCH(H$6,Data[#Headers],0))-G325</f>
        <v>4949350</v>
      </c>
      <c r="I325" s="24"/>
      <c r="J325" s="21">
        <f>INDEX(Notes!$I$2:$N$11,MATCH(Notes!$B$2,Notes!$I$2:$I$11,0),4)*$C325</f>
        <v>3299568</v>
      </c>
      <c r="K325" s="21">
        <f>INDEX(Notes!$I$2:$N$11,MATCH(Notes!$B$2,Notes!$I$2:$I$11,0),5)*$D325</f>
        <v>0</v>
      </c>
      <c r="L325" s="21">
        <f>INDEX(Notes!$I$2:$N$11,MATCH(Notes!$B$2,Notes!$I$2:$I$11,0),6)*$E325</f>
        <v>0</v>
      </c>
      <c r="M325" s="21">
        <f>IF(Notes!$B$2="June",'Payment Total'!$F325,0)</f>
        <v>0</v>
      </c>
      <c r="N325" s="21">
        <f t="shared" si="16"/>
        <v>0</v>
      </c>
      <c r="P325" s="25" t="s">
        <v>1148</v>
      </c>
      <c r="Q325" s="25">
        <v>824892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668921</v>
      </c>
      <c r="E326" s="21">
        <f>INDEX(Data[],MATCH($A326,Data[Dist],0),MATCH(E$6,Data[#Headers],0))</f>
        <v>668921</v>
      </c>
      <c r="F326" s="21">
        <f>INDEX(Data[],MATCH($A326,Data[Dist],0),MATCH(F$6,Data[#Headers],0))</f>
        <v>668920</v>
      </c>
      <c r="G326" s="21">
        <f>INDEX(Data[],MATCH($A326,Data[Dist],0),MATCH(G$6,Data[#Headers],0))</f>
        <v>2688464</v>
      </c>
      <c r="H326" s="21">
        <f>INDEX(Data[],MATCH($A326,Data[Dist],0),MATCH(H$6,Data[#Headers],0))-G326</f>
        <v>4032699</v>
      </c>
      <c r="I326" s="24"/>
      <c r="J326" s="21">
        <f>INDEX(Notes!$I$2:$N$11,MATCH(Notes!$B$2,Notes!$I$2:$I$11,0),4)*$C326</f>
        <v>2688464</v>
      </c>
      <c r="K326" s="21">
        <f>INDEX(Notes!$I$2:$N$11,MATCH(Notes!$B$2,Notes!$I$2:$I$11,0),5)*$D326</f>
        <v>0</v>
      </c>
      <c r="L326" s="21">
        <f>INDEX(Notes!$I$2:$N$11,MATCH(Notes!$B$2,Notes!$I$2:$I$11,0),6)*$E326</f>
        <v>0</v>
      </c>
      <c r="M326" s="21">
        <f>IF(Notes!$B$2="June",'Payment Total'!$F326,0)</f>
        <v>0</v>
      </c>
      <c r="N326" s="21">
        <f t="shared" si="16"/>
        <v>0</v>
      </c>
      <c r="P326" s="25" t="s">
        <v>1149</v>
      </c>
      <c r="Q326" s="25">
        <v>672116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253863</v>
      </c>
      <c r="F327" s="21">
        <f>INDEX(Data[],MATCH($A327,Data[Dist],0),MATCH(F$6,Data[#Headers],0))</f>
        <v>253861</v>
      </c>
      <c r="G327" s="21">
        <f>INDEX(Data[],MATCH($A327,Data[Dist],0),MATCH(G$6,Data[#Headers],0))</f>
        <v>1020200</v>
      </c>
      <c r="H327" s="21">
        <f>INDEX(Data[],MATCH($A327,Data[Dist],0),MATCH(H$6,Data[#Headers],0))-G327</f>
        <v>1530303</v>
      </c>
      <c r="I327" s="24"/>
      <c r="J327" s="21">
        <f>INDEX(Notes!$I$2:$N$11,MATCH(Notes!$B$2,Notes!$I$2:$I$11,0),4)*$C327</f>
        <v>1020200</v>
      </c>
      <c r="K327" s="21">
        <f>INDEX(Notes!$I$2:$N$11,MATCH(Notes!$B$2,Notes!$I$2:$I$11,0),5)*$D327</f>
        <v>0</v>
      </c>
      <c r="L327" s="21">
        <f>INDEX(Notes!$I$2:$N$11,MATCH(Notes!$B$2,Notes!$I$2:$I$11,0),6)*$E327</f>
        <v>0</v>
      </c>
      <c r="M327" s="21">
        <f>IF(Notes!$B$2="June",'Payment Total'!$F327,0)</f>
        <v>0</v>
      </c>
      <c r="N327" s="21">
        <f t="shared" si="16"/>
        <v>0</v>
      </c>
      <c r="P327" s="25" t="s">
        <v>1150</v>
      </c>
      <c r="Q327" s="25">
        <v>255050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1228483</v>
      </c>
      <c r="E328" s="21">
        <f>INDEX(Data[],MATCH($A328,Data[Dist],0),MATCH(E$6,Data[#Headers],0))</f>
        <v>1228483</v>
      </c>
      <c r="F328" s="21">
        <f>INDEX(Data[],MATCH($A328,Data[Dist],0),MATCH(F$6,Data[#Headers],0))</f>
        <v>1228481</v>
      </c>
      <c r="G328" s="21">
        <f>INDEX(Data[],MATCH($A328,Data[Dist],0),MATCH(G$6,Data[#Headers],0))</f>
        <v>4938968</v>
      </c>
      <c r="H328" s="21">
        <f>INDEX(Data[],MATCH($A328,Data[Dist],0),MATCH(H$6,Data[#Headers],0))-G328</f>
        <v>7408452</v>
      </c>
      <c r="I328" s="24"/>
      <c r="J328" s="21">
        <f>INDEX(Notes!$I$2:$N$11,MATCH(Notes!$B$2,Notes!$I$2:$I$11,0),4)*$C328</f>
        <v>4938968</v>
      </c>
      <c r="K328" s="21">
        <f>INDEX(Notes!$I$2:$N$11,MATCH(Notes!$B$2,Notes!$I$2:$I$11,0),5)*$D328</f>
        <v>0</v>
      </c>
      <c r="L328" s="21">
        <f>INDEX(Notes!$I$2:$N$11,MATCH(Notes!$B$2,Notes!$I$2:$I$11,0),6)*$E328</f>
        <v>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1151</v>
      </c>
      <c r="Q328" s="25">
        <v>1234742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INDEX($A$7:$H$331,MATCH($S328,$A$7:$A$331,0),3)-Q328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382642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382642</v>
      </c>
      <c r="G329" s="21">
        <f>INDEX(Data[],MATCH($A329,Data[Dist],0),MATCH(G$6,Data[#Headers],0))</f>
        <v>1538176</v>
      </c>
      <c r="H329" s="21">
        <f>INDEX(Data[],MATCH($A329,Data[Dist],0),MATCH(H$6,Data[#Headers],0))-G329</f>
        <v>2307266</v>
      </c>
      <c r="I329" s="24"/>
      <c r="J329" s="21">
        <f>INDEX(Notes!$I$2:$N$11,MATCH(Notes!$B$2,Notes!$I$2:$I$11,0),4)*$C329</f>
        <v>1538176</v>
      </c>
      <c r="K329" s="21">
        <f>INDEX(Notes!$I$2:$N$11,MATCH(Notes!$B$2,Notes!$I$2:$I$11,0),5)*$D329</f>
        <v>0</v>
      </c>
      <c r="L329" s="21">
        <f>INDEX(Notes!$I$2:$N$11,MATCH(Notes!$B$2,Notes!$I$2:$I$11,0),6)*$E329</f>
        <v>0</v>
      </c>
      <c r="M329" s="21">
        <f>IF(Notes!$B$2="June",'Payment Total'!$F329,0)</f>
        <v>0</v>
      </c>
      <c r="N329" s="21">
        <f t="shared" si="20"/>
        <v>0</v>
      </c>
      <c r="P329" s="25" t="s">
        <v>1152</v>
      </c>
      <c r="Q329" s="25">
        <v>384544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385346</v>
      </c>
      <c r="F330" s="21">
        <f>INDEX(Data[],MATCH($A330,Data[Dist],0),MATCH(F$6,Data[#Headers],0))</f>
        <v>385347</v>
      </c>
      <c r="G330" s="21">
        <f>INDEX(Data[],MATCH($A330,Data[Dist],0),MATCH(G$6,Data[#Headers],0))</f>
        <v>1549028</v>
      </c>
      <c r="H330" s="21">
        <f>INDEX(Data[],MATCH($A330,Data[Dist],0),MATCH(H$6,Data[#Headers],0))-G330</f>
        <v>2323543</v>
      </c>
      <c r="I330" s="24"/>
      <c r="J330" s="21">
        <f>INDEX(Notes!$I$2:$N$11,MATCH(Notes!$B$2,Notes!$I$2:$I$11,0),4)*$C330</f>
        <v>1549028</v>
      </c>
      <c r="K330" s="21">
        <f>INDEX(Notes!$I$2:$N$11,MATCH(Notes!$B$2,Notes!$I$2:$I$11,0),5)*$D330</f>
        <v>0</v>
      </c>
      <c r="L330" s="21">
        <f>INDEX(Notes!$I$2:$N$11,MATCH(Notes!$B$2,Notes!$I$2:$I$11,0),6)*$E330</f>
        <v>0</v>
      </c>
      <c r="M330" s="21">
        <f>IF(Notes!$B$2="June",'Payment Total'!$F330,0)</f>
        <v>0</v>
      </c>
      <c r="N330" s="21">
        <f t="shared" si="20"/>
        <v>0</v>
      </c>
      <c r="P330" s="25" t="s">
        <v>1153</v>
      </c>
      <c r="Q330" s="25">
        <v>387257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783458</v>
      </c>
      <c r="E331" s="21">
        <f>INDEX(Data[],MATCH($A331,Data[Dist],0),MATCH(E$6,Data[#Headers],0))</f>
        <v>783458</v>
      </c>
      <c r="F331" s="21">
        <f>INDEX(Data[],MATCH($A331,Data[Dist],0),MATCH(F$6,Data[#Headers],0))</f>
        <v>783459</v>
      </c>
      <c r="G331" s="21">
        <f>INDEX(Data[],MATCH($A331,Data[Dist],0),MATCH(G$6,Data[#Headers],0))</f>
        <v>3150024</v>
      </c>
      <c r="H331" s="21">
        <f>INDEX(Data[],MATCH($A331,Data[Dist],0),MATCH(H$6,Data[#Headers],0))-G331</f>
        <v>4725037</v>
      </c>
      <c r="I331" s="24"/>
      <c r="J331" s="21">
        <f>INDEX(Notes!$I$2:$N$11,MATCH(Notes!$B$2,Notes!$I$2:$I$11,0),4)*$C331</f>
        <v>3150024</v>
      </c>
      <c r="K331" s="21">
        <f>INDEX(Notes!$I$2:$N$11,MATCH(Notes!$B$2,Notes!$I$2:$I$11,0),5)*$D331</f>
        <v>0</v>
      </c>
      <c r="L331" s="21">
        <f>INDEX(Notes!$I$2:$N$11,MATCH(Notes!$B$2,Notes!$I$2:$I$11,0),6)*$E331</f>
        <v>0</v>
      </c>
      <c r="M331" s="21">
        <f>IF(Notes!$B$2="June",'Payment Total'!$F331,0)</f>
        <v>0</v>
      </c>
      <c r="N331" s="21">
        <f t="shared" si="20"/>
        <v>0</v>
      </c>
      <c r="P331" s="25" t="s">
        <v>1154</v>
      </c>
      <c r="Q331" s="25">
        <v>787506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362384114</v>
      </c>
      <c r="E332" s="23">
        <f t="shared" si="24"/>
        <v>362384103</v>
      </c>
      <c r="F332" s="23">
        <f t="shared" si="24"/>
        <v>362383941</v>
      </c>
      <c r="G332" s="23">
        <f t="shared" si="24"/>
        <v>1456797836</v>
      </c>
      <c r="H332" s="23">
        <f t="shared" si="24"/>
        <v>2185196538</v>
      </c>
      <c r="Q332" s="20">
        <f>SUM(Q7:Q331)</f>
        <v>364199459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(December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December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12469</v>
      </c>
      <c r="D6" s="21">
        <f>IF(Notes!$B$2="June",ROUND('Budget by Source'!D6/10,0)+Q6,ROUND('Budget by Source'!D6/10,0))</f>
        <v>64200</v>
      </c>
      <c r="E6" s="21">
        <f>IF(Notes!$B$2="June",ROUND('Budget by Source'!E6/10,0)+R6,ROUND('Budget by Source'!E6/10,0))</f>
        <v>4962</v>
      </c>
      <c r="F6" s="21">
        <f>IF(Notes!$B$2="June",ROUND('Budget by Source'!F6/10,0)+S6,ROUND('Budget by Source'!F6/10,0))</f>
        <v>5488</v>
      </c>
      <c r="G6" s="21">
        <f>IF(Notes!$B$2="June",ROUND('Budget by Source'!G6/10,0)+T6,ROUND('Budget by Source'!G6/10,0))</f>
        <v>27318</v>
      </c>
      <c r="H6" s="21">
        <f>I6-SUM(C6:G6)</f>
        <v>319606</v>
      </c>
      <c r="I6" s="21">
        <f>INDEX(Data[],MATCH($A6,Data[Dist],0),MATCH(I$5,Data[#Headers],0))</f>
        <v>434043</v>
      </c>
      <c r="K6" s="59">
        <f>INDEX('Payment Total'!$A$7:$H$331,MATCH('Payment by Source'!$A6,'Payment Total'!$A$7:$A$331,0),3)-I6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3196066</v>
      </c>
      <c r="V6" s="136">
        <f>ROUND(U6/10,0)</f>
        <v>319607</v>
      </c>
      <c r="W6" s="136">
        <f>V6*10</f>
        <v>3196070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34249</v>
      </c>
      <c r="E7" s="21">
        <f>IF(Notes!$B$2="June",ROUND('Budget by Source'!E7/10,0)+R7,ROUND('Budget by Source'!E7/10,0))</f>
        <v>2416</v>
      </c>
      <c r="F7" s="21">
        <f>IF(Notes!$B$2="June",ROUND('Budget by Source'!F7/10,0)+S7,ROUND('Budget by Source'!F7/10,0))</f>
        <v>2191</v>
      </c>
      <c r="G7" s="21">
        <f>IF(Notes!$B$2="June",ROUND('Budget by Source'!G7/10,0)+T7,ROUND('Budget by Source'!G7/10,0))</f>
        <v>11288</v>
      </c>
      <c r="H7" s="21">
        <f t="shared" ref="H7:H70" si="0">I7-SUM(C7:G7)</f>
        <v>144073</v>
      </c>
      <c r="I7" s="21">
        <f>INDEX(Data[],MATCH($A7,Data[Dist],0),MATCH(I$5,Data[#Headers],0))</f>
        <v>199672</v>
      </c>
      <c r="K7" s="59">
        <f>INDEX('Payment Total'!$A$7:$H$331,MATCH('Payment by Source'!$A7,'Payment Total'!$A$7:$A$331,0),3)-I7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1440743</v>
      </c>
      <c r="V7" s="136">
        <f t="shared" ref="V7:V70" si="1">ROUND(U7/10,0)</f>
        <v>144074</v>
      </c>
      <c r="W7" s="136">
        <f t="shared" ref="W7:W70" si="2">V7*10</f>
        <v>1440740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21820</v>
      </c>
      <c r="D8" s="21">
        <f>IF(Notes!$B$2="June",ROUND('Budget by Source'!D8/10,0)+Q8,ROUND('Budget by Source'!D8/10,0))</f>
        <v>172994</v>
      </c>
      <c r="E8" s="21">
        <f>IF(Notes!$B$2="June",ROUND('Budget by Source'!E8/10,0)+R8,ROUND('Budget by Source'!E8/10,0))</f>
        <v>16932</v>
      </c>
      <c r="F8" s="21">
        <f>IF(Notes!$B$2="June",ROUND('Budget by Source'!F8/10,0)+S8,ROUND('Budget by Source'!F8/10,0))</f>
        <v>16177</v>
      </c>
      <c r="G8" s="21">
        <f>IF(Notes!$B$2="June",ROUND('Budget by Source'!G8/10,0)+T8,ROUND('Budget by Source'!G8/10,0))</f>
        <v>82253</v>
      </c>
      <c r="H8" s="21">
        <f t="shared" si="0"/>
        <v>1362843</v>
      </c>
      <c r="I8" s="21">
        <f>INDEX(Data[],MATCH($A8,Data[Dist],0),MATCH(I$5,Data[#Headers],0))</f>
        <v>1673019</v>
      </c>
      <c r="K8" s="59">
        <f>INDEX('Payment Total'!$A$7:$H$331,MATCH('Payment by Source'!$A8,'Payment Total'!$A$7:$A$331,0),3)-I8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13628436</v>
      </c>
      <c r="V8" s="136">
        <f t="shared" si="1"/>
        <v>1362844</v>
      </c>
      <c r="W8" s="136">
        <f t="shared" si="2"/>
        <v>13628440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49791</v>
      </c>
      <c r="E9" s="21">
        <f>IF(Notes!$B$2="June",ROUND('Budget by Source'!E9/10,0)+R9,ROUND('Budget by Source'!E9/10,0))</f>
        <v>4335</v>
      </c>
      <c r="F9" s="21">
        <f>IF(Notes!$B$2="June",ROUND('Budget by Source'!F9/10,0)+S9,ROUND('Budget by Source'!F9/10,0))</f>
        <v>4423</v>
      </c>
      <c r="G9" s="21">
        <f>IF(Notes!$B$2="June",ROUND('Budget by Source'!G9/10,0)+T9,ROUND('Budget by Source'!G9/10,0))</f>
        <v>20492</v>
      </c>
      <c r="H9" s="21">
        <f t="shared" si="0"/>
        <v>314500</v>
      </c>
      <c r="I9" s="21">
        <f>INDEX(Data[],MATCH($A9,Data[Dist],0),MATCH(I$5,Data[#Headers],0))</f>
        <v>403282</v>
      </c>
      <c r="K9" s="59">
        <f>INDEX('Payment Total'!$A$7:$H$331,MATCH('Payment by Source'!$A9,'Payment Total'!$A$7:$A$331,0),3)-I9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3144999</v>
      </c>
      <c r="V9" s="136">
        <f t="shared" si="1"/>
        <v>314500</v>
      </c>
      <c r="W9" s="136">
        <f t="shared" si="2"/>
        <v>3145000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3896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1133</v>
      </c>
      <c r="F10" s="21">
        <f>IF(Notes!$B$2="June",ROUND('Budget by Source'!F10/10,0)+S10,ROUND('Budget by Source'!F10/10,0))</f>
        <v>1081</v>
      </c>
      <c r="G10" s="21">
        <f>IF(Notes!$B$2="June",ROUND('Budget by Source'!G10/10,0)+T10,ROUND('Budget by Source'!G10/10,0))</f>
        <v>7755</v>
      </c>
      <c r="H10" s="21">
        <f t="shared" si="0"/>
        <v>63423</v>
      </c>
      <c r="I10" s="21">
        <f>INDEX(Data[],MATCH($A10,Data[Dist],0),MATCH(I$5,Data[#Headers],0))</f>
        <v>102011</v>
      </c>
      <c r="K10" s="59">
        <f>INDEX('Payment Total'!$A$7:$H$331,MATCH('Payment by Source'!$A10,'Payment Total'!$A$7:$A$331,0),3)-I10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634220</v>
      </c>
      <c r="V10" s="136">
        <f t="shared" si="1"/>
        <v>63422</v>
      </c>
      <c r="W10" s="136">
        <f t="shared" si="2"/>
        <v>634220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22989</v>
      </c>
      <c r="D11" s="21">
        <f>IF(Notes!$B$2="June",ROUND('Budget by Source'!D11/10,0)+Q11,ROUND('Budget by Source'!D11/10,0))</f>
        <v>86858</v>
      </c>
      <c r="E11" s="21">
        <f>IF(Notes!$B$2="June",ROUND('Budget by Source'!E11/10,0)+R11,ROUND('Budget by Source'!E11/10,0))</f>
        <v>8108</v>
      </c>
      <c r="F11" s="21">
        <f>IF(Notes!$B$2="June",ROUND('Budget by Source'!F11/10,0)+S11,ROUND('Budget by Source'!F11/10,0))</f>
        <v>8232</v>
      </c>
      <c r="G11" s="21">
        <f>IF(Notes!$B$2="June",ROUND('Budget by Source'!G11/10,0)+T11,ROUND('Budget by Source'!G11/10,0))</f>
        <v>40989</v>
      </c>
      <c r="H11" s="21">
        <f t="shared" si="0"/>
        <v>691953</v>
      </c>
      <c r="I11" s="21">
        <f>INDEX(Data[],MATCH($A11,Data[Dist],0),MATCH(I$5,Data[#Headers],0))</f>
        <v>859129</v>
      </c>
      <c r="K11" s="59">
        <f>INDEX('Payment Total'!$A$7:$H$331,MATCH('Payment by Source'!$A11,'Payment Total'!$A$7:$A$331,0),3)-I11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6919538</v>
      </c>
      <c r="V11" s="136">
        <f t="shared" si="1"/>
        <v>691954</v>
      </c>
      <c r="W11" s="136">
        <f t="shared" si="2"/>
        <v>6919540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13248</v>
      </c>
      <c r="D12" s="21">
        <f>IF(Notes!$B$2="June",ROUND('Budget by Source'!D12/10,0)+Q12,ROUND('Budget by Source'!D12/10,0))</f>
        <v>52463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21044</v>
      </c>
      <c r="H12" s="21">
        <f t="shared" si="0"/>
        <v>276289</v>
      </c>
      <c r="I12" s="21">
        <f>INDEX(Data[],MATCH($A12,Data[Dist],0),MATCH(I$5,Data[#Headers],0))</f>
        <v>371171</v>
      </c>
      <c r="K12" s="59">
        <f>INDEX('Payment Total'!$A$7:$H$331,MATCH('Payment by Source'!$A12,'Payment Total'!$A$7:$A$331,0),3)-I12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2762894</v>
      </c>
      <c r="V12" s="136">
        <f t="shared" si="1"/>
        <v>276289</v>
      </c>
      <c r="W12" s="136">
        <f t="shared" si="2"/>
        <v>2762890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8183</v>
      </c>
      <c r="D13" s="21">
        <f>IF(Notes!$B$2="June",ROUND('Budget by Source'!D13/10,0)+Q13,ROUND('Budget by Source'!D13/10,0))</f>
        <v>32189</v>
      </c>
      <c r="E13" s="21">
        <f>IF(Notes!$B$2="June",ROUND('Budget by Source'!E13/10,0)+R13,ROUND('Budget by Source'!E13/10,0))</f>
        <v>2369</v>
      </c>
      <c r="F13" s="21">
        <f>IF(Notes!$B$2="June",ROUND('Budget by Source'!F13/10,0)+S13,ROUND('Budget by Source'!F13/10,0))</f>
        <v>1859</v>
      </c>
      <c r="G13" s="21">
        <f>IF(Notes!$B$2="June",ROUND('Budget by Source'!G13/10,0)+T13,ROUND('Budget by Source'!G13/10,0))</f>
        <v>10097</v>
      </c>
      <c r="H13" s="21">
        <f t="shared" si="0"/>
        <v>130215</v>
      </c>
      <c r="I13" s="21">
        <f>INDEX(Data[],MATCH($A13,Data[Dist],0),MATCH(I$5,Data[#Headers],0))</f>
        <v>184912</v>
      </c>
      <c r="K13" s="59">
        <f>INDEX('Payment Total'!$A$7:$H$331,MATCH('Payment by Source'!$A13,'Payment Total'!$A$7:$A$331,0),3)-I13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1302142</v>
      </c>
      <c r="V13" s="136">
        <f t="shared" si="1"/>
        <v>130214</v>
      </c>
      <c r="W13" s="136">
        <f t="shared" si="2"/>
        <v>1302140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46781</v>
      </c>
      <c r="D14" s="21">
        <f>IF(Notes!$B$2="June",ROUND('Budget by Source'!D14/10,0)+Q14,ROUND('Budget by Source'!D14/10,0))</f>
        <v>118411</v>
      </c>
      <c r="E14" s="21">
        <f>IF(Notes!$B$2="June",ROUND('Budget by Source'!E14/10,0)+R14,ROUND('Budget by Source'!E14/10,0))</f>
        <v>10627</v>
      </c>
      <c r="F14" s="21">
        <f>IF(Notes!$B$2="June",ROUND('Budget by Source'!F14/10,0)+S14,ROUND('Budget by Source'!F14/10,0))</f>
        <v>12672</v>
      </c>
      <c r="G14" s="21">
        <f>IF(Notes!$B$2="June",ROUND('Budget by Source'!G14/10,0)+T14,ROUND('Budget by Source'!G14/10,0))</f>
        <v>58833</v>
      </c>
      <c r="H14" s="21">
        <f t="shared" si="0"/>
        <v>625034</v>
      </c>
      <c r="I14" s="21">
        <f>INDEX(Data[],MATCH($A14,Data[Dist],0),MATCH(I$5,Data[#Headers],0))</f>
        <v>872358</v>
      </c>
      <c r="K14" s="59">
        <f>INDEX('Payment Total'!$A$7:$H$331,MATCH('Payment by Source'!$A14,'Payment Total'!$A$7:$A$331,0),3)-I14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6250355</v>
      </c>
      <c r="V14" s="136">
        <f t="shared" si="1"/>
        <v>625036</v>
      </c>
      <c r="W14" s="136">
        <f t="shared" si="2"/>
        <v>6250360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27665</v>
      </c>
      <c r="D15" s="21">
        <f>IF(Notes!$B$2="June",ROUND('Budget by Source'!D15/10,0)+Q15,ROUND('Budget by Source'!D15/10,0))</f>
        <v>102785</v>
      </c>
      <c r="E15" s="21">
        <f>IF(Notes!$B$2="June",ROUND('Budget by Source'!E15/10,0)+R15,ROUND('Budget by Source'!E15/10,0))</f>
        <v>9345</v>
      </c>
      <c r="F15" s="21">
        <f>IF(Notes!$B$2="June",ROUND('Budget by Source'!F15/10,0)+S15,ROUND('Budget by Source'!F15/10,0))</f>
        <v>8516</v>
      </c>
      <c r="G15" s="21">
        <f>IF(Notes!$B$2="June",ROUND('Budget by Source'!G15/10,0)+T15,ROUND('Budget by Source'!G15/10,0))</f>
        <v>45472</v>
      </c>
      <c r="H15" s="21">
        <f t="shared" si="0"/>
        <v>585745</v>
      </c>
      <c r="I15" s="21">
        <f>INDEX(Data[],MATCH($A15,Data[Dist],0),MATCH(I$5,Data[#Headers],0))</f>
        <v>779528</v>
      </c>
      <c r="K15" s="59">
        <f>INDEX('Payment Total'!$A$7:$H$331,MATCH('Payment by Source'!$A15,'Payment Total'!$A$7:$A$331,0),3)-I15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5857449</v>
      </c>
      <c r="V15" s="136">
        <f t="shared" si="1"/>
        <v>585745</v>
      </c>
      <c r="W15" s="136">
        <f t="shared" si="2"/>
        <v>5857450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50790</v>
      </c>
      <c r="E16" s="21">
        <f>IF(Notes!$B$2="June",ROUND('Budget by Source'!E16/10,0)+R16,ROUND('Budget by Source'!E16/10,0))</f>
        <v>3834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19775</v>
      </c>
      <c r="H16" s="21">
        <f t="shared" si="0"/>
        <v>269808</v>
      </c>
      <c r="I16" s="21">
        <f>INDEX(Data[],MATCH($A16,Data[Dist],0),MATCH(I$5,Data[#Headers],0))</f>
        <v>358375</v>
      </c>
      <c r="K16" s="59">
        <f>INDEX('Payment Total'!$A$7:$H$331,MATCH('Payment by Source'!$A16,'Payment Total'!$A$7:$A$331,0),3)-I16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2698080</v>
      </c>
      <c r="V16" s="136">
        <f t="shared" si="1"/>
        <v>269808</v>
      </c>
      <c r="W16" s="136">
        <f t="shared" si="2"/>
        <v>2698080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19872</v>
      </c>
      <c r="D17" s="21">
        <f>IF(Notes!$B$2="June",ROUND('Budget by Source'!D17/10,0)+Q17,ROUND('Budget by Source'!D17/10,0))</f>
        <v>82787</v>
      </c>
      <c r="E17" s="21">
        <f>IF(Notes!$B$2="June",ROUND('Budget by Source'!E17/10,0)+R17,ROUND('Budget by Source'!E17/10,0))</f>
        <v>7580</v>
      </c>
      <c r="F17" s="21">
        <f>IF(Notes!$B$2="June",ROUND('Budget by Source'!F17/10,0)+S17,ROUND('Budget by Source'!F17/10,0))</f>
        <v>7105</v>
      </c>
      <c r="G17" s="21">
        <f>IF(Notes!$B$2="June",ROUND('Budget by Source'!G17/10,0)+T17,ROUND('Budget by Source'!G17/10,0))</f>
        <v>32165</v>
      </c>
      <c r="H17" s="21">
        <f t="shared" si="0"/>
        <v>374910</v>
      </c>
      <c r="I17" s="21">
        <f>INDEX(Data[],MATCH($A17,Data[Dist],0),MATCH(I$5,Data[#Headers],0))</f>
        <v>524419</v>
      </c>
      <c r="K17" s="59">
        <f>INDEX('Payment Total'!$A$7:$H$331,MATCH('Payment by Source'!$A17,'Payment Total'!$A$7:$A$331,0),3)-I17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3749100</v>
      </c>
      <c r="V17" s="136">
        <f t="shared" si="1"/>
        <v>374910</v>
      </c>
      <c r="W17" s="136">
        <f t="shared" si="2"/>
        <v>3749100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91582</v>
      </c>
      <c r="D18" s="21">
        <f>IF(Notes!$B$2="June",ROUND('Budget by Source'!D18/10,0)+Q18,ROUND('Budget by Source'!D18/10,0))</f>
        <v>337982</v>
      </c>
      <c r="E18" s="21">
        <f>IF(Notes!$B$2="June",ROUND('Budget by Source'!E18/10,0)+R18,ROUND('Budget by Source'!E18/10,0))</f>
        <v>35098</v>
      </c>
      <c r="F18" s="21">
        <f>IF(Notes!$B$2="June",ROUND('Budget by Source'!F18/10,0)+S18,ROUND('Budget by Source'!F18/10,0))</f>
        <v>37778</v>
      </c>
      <c r="G18" s="21">
        <f>IF(Notes!$B$2="June",ROUND('Budget by Source'!G18/10,0)+T18,ROUND('Budget by Source'!G18/10,0))</f>
        <v>175139</v>
      </c>
      <c r="H18" s="21">
        <f t="shared" si="0"/>
        <v>1971416</v>
      </c>
      <c r="I18" s="21">
        <f>INDEX(Data[],MATCH($A18,Data[Dist],0),MATCH(I$5,Data[#Headers],0))</f>
        <v>2648995</v>
      </c>
      <c r="K18" s="59">
        <f>INDEX('Payment Total'!$A$7:$H$331,MATCH('Payment by Source'!$A18,'Payment Total'!$A$7:$A$331,0),3)-I18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19714155</v>
      </c>
      <c r="V18" s="136">
        <f t="shared" si="1"/>
        <v>1971416</v>
      </c>
      <c r="W18" s="136">
        <f t="shared" si="2"/>
        <v>19714160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25716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9618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48494</v>
      </c>
      <c r="H19" s="21">
        <f t="shared" si="0"/>
        <v>738250</v>
      </c>
      <c r="I19" s="21">
        <f>INDEX(Data[],MATCH($A19,Data[Dist],0),MATCH(I$5,Data[#Headers],0))</f>
        <v>950250</v>
      </c>
      <c r="K19" s="59">
        <f>INDEX('Payment Total'!$A$7:$H$331,MATCH('Payment by Source'!$A19,'Payment Total'!$A$7:$A$331,0),3)-I19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7382487</v>
      </c>
      <c r="V19" s="136">
        <f t="shared" si="1"/>
        <v>738249</v>
      </c>
      <c r="W19" s="136">
        <f t="shared" si="2"/>
        <v>7382490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7793</v>
      </c>
      <c r="D20" s="21">
        <f>IF(Notes!$B$2="June",ROUND('Budget by Source'!D20/10,0)+Q20,ROUND('Budget by Source'!D20/10,0))</f>
        <v>28179</v>
      </c>
      <c r="E20" s="21">
        <f>IF(Notes!$B$2="June",ROUND('Budget by Source'!E20/10,0)+R20,ROUND('Budget by Source'!E20/10,0))</f>
        <v>2107</v>
      </c>
      <c r="F20" s="21">
        <f>IF(Notes!$B$2="June",ROUND('Budget by Source'!F20/10,0)+S20,ROUND('Budget by Source'!F20/10,0))</f>
        <v>1851</v>
      </c>
      <c r="G20" s="21">
        <f>IF(Notes!$B$2="June",ROUND('Budget by Source'!G20/10,0)+T20,ROUND('Budget by Source'!G20/10,0))</f>
        <v>8839</v>
      </c>
      <c r="H20" s="21">
        <f t="shared" si="0"/>
        <v>119182</v>
      </c>
      <c r="I20" s="21">
        <f>INDEX(Data[],MATCH($A20,Data[Dist],0),MATCH(I$5,Data[#Headers],0))</f>
        <v>167951</v>
      </c>
      <c r="K20" s="59">
        <f>INDEX('Payment Total'!$A$7:$H$331,MATCH('Payment by Source'!$A20,'Payment Total'!$A$7:$A$331,0),3)-I20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1191821</v>
      </c>
      <c r="V20" s="136">
        <f t="shared" si="1"/>
        <v>119182</v>
      </c>
      <c r="W20" s="136">
        <f t="shared" si="2"/>
        <v>1191820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101696</v>
      </c>
      <c r="D21" s="21">
        <f>IF(Notes!$B$2="June",ROUND('Budget by Source'!D21/10,0)+Q21,ROUND('Budget by Source'!D21/10,0))</f>
        <v>913506</v>
      </c>
      <c r="E21" s="21">
        <f>IF(Notes!$B$2="June",ROUND('Budget by Source'!E21/10,0)+R21,ROUND('Budget by Source'!E21/10,0))</f>
        <v>94435</v>
      </c>
      <c r="F21" s="21">
        <f>IF(Notes!$B$2="June",ROUND('Budget by Source'!F21/10,0)+S21,ROUND('Budget by Source'!F21/10,0))</f>
        <v>89549</v>
      </c>
      <c r="G21" s="21">
        <f>IF(Notes!$B$2="June",ROUND('Budget by Source'!G21/10,0)+T21,ROUND('Budget by Source'!G21/10,0))</f>
        <v>493525</v>
      </c>
      <c r="H21" s="21">
        <f t="shared" si="0"/>
        <v>7077594</v>
      </c>
      <c r="I21" s="21">
        <f>INDEX(Data[],MATCH($A21,Data[Dist],0),MATCH(I$5,Data[#Headers],0))</f>
        <v>8770305</v>
      </c>
      <c r="K21" s="59">
        <f>INDEX('Payment Total'!$A$7:$H$331,MATCH('Payment by Source'!$A21,'Payment Total'!$A$7:$A$331,0),3)-I21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70775938</v>
      </c>
      <c r="V21" s="136">
        <f t="shared" si="1"/>
        <v>7077594</v>
      </c>
      <c r="W21" s="136">
        <f t="shared" si="2"/>
        <v>70775940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15975</v>
      </c>
      <c r="D22" s="21">
        <f>IF(Notes!$B$2="June",ROUND('Budget by Source'!D22/10,0)+Q22,ROUND('Budget by Source'!D22/10,0))</f>
        <v>72277</v>
      </c>
      <c r="E22" s="21">
        <f>IF(Notes!$B$2="June",ROUND('Budget by Source'!E22/10,0)+R22,ROUND('Budget by Source'!E22/10,0))</f>
        <v>7347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30593</v>
      </c>
      <c r="H22" s="21">
        <f t="shared" si="0"/>
        <v>477692</v>
      </c>
      <c r="I22" s="21">
        <f>INDEX(Data[],MATCH($A22,Data[Dist],0),MATCH(I$5,Data[#Headers],0))</f>
        <v>610198</v>
      </c>
      <c r="K22" s="59">
        <f>INDEX('Payment Total'!$A$7:$H$331,MATCH('Payment by Source'!$A22,'Payment Total'!$A$7:$A$331,0),3)-I22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4776914</v>
      </c>
      <c r="V22" s="136">
        <f t="shared" si="1"/>
        <v>477691</v>
      </c>
      <c r="W22" s="136">
        <f t="shared" si="2"/>
        <v>4776910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5845</v>
      </c>
      <c r="D23" s="21">
        <f>IF(Notes!$B$2="June",ROUND('Budget by Source'!D23/10,0)+Q23,ROUND('Budget by Source'!D23/10,0))</f>
        <v>46543</v>
      </c>
      <c r="E23" s="21">
        <f>IF(Notes!$B$2="June",ROUND('Budget by Source'!E23/10,0)+R23,ROUND('Budget by Source'!E23/10,0))</f>
        <v>3800</v>
      </c>
      <c r="F23" s="21">
        <f>IF(Notes!$B$2="June",ROUND('Budget by Source'!F23/10,0)+S23,ROUND('Budget by Source'!F23/10,0))</f>
        <v>3523</v>
      </c>
      <c r="G23" s="21">
        <f>IF(Notes!$B$2="June",ROUND('Budget by Source'!G23/10,0)+T23,ROUND('Budget by Source'!G23/10,0))</f>
        <v>15374</v>
      </c>
      <c r="H23" s="21">
        <f t="shared" si="0"/>
        <v>108320</v>
      </c>
      <c r="I23" s="21">
        <f>INDEX(Data[],MATCH($A23,Data[Dist],0),MATCH(I$5,Data[#Headers],0))</f>
        <v>183405</v>
      </c>
      <c r="K23" s="59">
        <f>INDEX('Payment Total'!$A$7:$H$331,MATCH('Payment by Source'!$A23,'Payment Total'!$A$7:$A$331,0),3)-I23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1083212</v>
      </c>
      <c r="V23" s="136">
        <f t="shared" si="1"/>
        <v>108321</v>
      </c>
      <c r="W23" s="136">
        <f t="shared" si="2"/>
        <v>1083210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4286</v>
      </c>
      <c r="D24" s="21">
        <f>IF(Notes!$B$2="June",ROUND('Budget by Source'!D24/10,0)+Q24,ROUND('Budget by Source'!D24/10,0))</f>
        <v>39343</v>
      </c>
      <c r="E24" s="21">
        <f>IF(Notes!$B$2="June",ROUND('Budget by Source'!E24/10,0)+R24,ROUND('Budget by Source'!E24/10,0))</f>
        <v>2362</v>
      </c>
      <c r="F24" s="21">
        <f>IF(Notes!$B$2="June",ROUND('Budget by Source'!F24/10,0)+S24,ROUND('Budget by Source'!F24/10,0))</f>
        <v>2287</v>
      </c>
      <c r="G24" s="21">
        <f>IF(Notes!$B$2="June",ROUND('Budget by Source'!G24/10,0)+T24,ROUND('Budget by Source'!G24/10,0))</f>
        <v>12341</v>
      </c>
      <c r="H24" s="21">
        <f t="shared" si="0"/>
        <v>93810</v>
      </c>
      <c r="I24" s="21">
        <f>INDEX(Data[],MATCH($A24,Data[Dist],0),MATCH(I$5,Data[#Headers],0))</f>
        <v>154429</v>
      </c>
      <c r="K24" s="59">
        <f>INDEX('Payment Total'!$A$7:$H$331,MATCH('Payment by Source'!$A24,'Payment Total'!$A$7:$A$331,0),3)-I24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938103</v>
      </c>
      <c r="V24" s="136">
        <f t="shared" si="1"/>
        <v>93810</v>
      </c>
      <c r="W24" s="136">
        <f t="shared" si="2"/>
        <v>938100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34296</v>
      </c>
      <c r="D25" s="21">
        <f>IF(Notes!$B$2="June",ROUND('Budget by Source'!D25/10,0)+Q25,ROUND('Budget by Source'!D25/10,0))</f>
        <v>106921</v>
      </c>
      <c r="E25" s="21">
        <f>IF(Notes!$B$2="June",ROUND('Budget by Source'!E25/10,0)+R25,ROUND('Budget by Source'!E25/10,0))</f>
        <v>12660</v>
      </c>
      <c r="F25" s="21">
        <f>IF(Notes!$B$2="June",ROUND('Budget by Source'!F25/10,0)+S25,ROUND('Budget by Source'!F25/10,0))</f>
        <v>11343</v>
      </c>
      <c r="G25" s="21">
        <f>IF(Notes!$B$2="June",ROUND('Budget by Source'!G25/10,0)+T25,ROUND('Budget by Source'!G25/10,0))</f>
        <v>53458</v>
      </c>
      <c r="H25" s="21">
        <f t="shared" si="0"/>
        <v>908592</v>
      </c>
      <c r="I25" s="21">
        <f>INDEX(Data[],MATCH($A25,Data[Dist],0),MATCH(I$5,Data[#Headers],0))</f>
        <v>1127270</v>
      </c>
      <c r="K25" s="59">
        <f>INDEX('Payment Total'!$A$7:$H$331,MATCH('Payment by Source'!$A25,'Payment Total'!$A$7:$A$331,0),3)-I25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9085916</v>
      </c>
      <c r="V25" s="136">
        <f t="shared" si="1"/>
        <v>908592</v>
      </c>
      <c r="W25" s="136">
        <f t="shared" si="2"/>
        <v>9085920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14806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3781</v>
      </c>
      <c r="F26" s="21">
        <f>IF(Notes!$B$2="June",ROUND('Budget by Source'!F26/10,0)+S26,ROUND('Budget by Source'!F26/10,0))</f>
        <v>4106</v>
      </c>
      <c r="G26" s="21">
        <f>IF(Notes!$B$2="June",ROUND('Budget by Source'!G26/10,0)+T26,ROUND('Budget by Source'!G26/10,0))</f>
        <v>19510</v>
      </c>
      <c r="H26" s="21">
        <f t="shared" si="0"/>
        <v>235835</v>
      </c>
      <c r="I26" s="21">
        <f>INDEX(Data[],MATCH($A26,Data[Dist],0),MATCH(I$5,Data[#Headers],0))</f>
        <v>327590</v>
      </c>
      <c r="K26" s="59">
        <f>INDEX('Payment Total'!$A$7:$H$331,MATCH('Payment by Source'!$A26,'Payment Total'!$A$7:$A$331,0),3)-I26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2358346</v>
      </c>
      <c r="V26" s="136">
        <f t="shared" si="1"/>
        <v>235835</v>
      </c>
      <c r="W26" s="136">
        <f t="shared" si="2"/>
        <v>2358350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16755</v>
      </c>
      <c r="D27" s="21">
        <f>IF(Notes!$B$2="June",ROUND('Budget by Source'!D27/10,0)+Q27,ROUND('Budget by Source'!D27/10,0))</f>
        <v>69393</v>
      </c>
      <c r="E27" s="21">
        <f>IF(Notes!$B$2="June",ROUND('Budget by Source'!E27/10,0)+R27,ROUND('Budget by Source'!E27/10,0))</f>
        <v>5628</v>
      </c>
      <c r="F27" s="21">
        <f>IF(Notes!$B$2="June",ROUND('Budget by Source'!F27/10,0)+S27,ROUND('Budget by Source'!F27/10,0))</f>
        <v>5073</v>
      </c>
      <c r="G27" s="21">
        <f>IF(Notes!$B$2="June",ROUND('Budget by Source'!G27/10,0)+T27,ROUND('Budget by Source'!G27/10,0))</f>
        <v>29528</v>
      </c>
      <c r="H27" s="21">
        <f t="shared" si="0"/>
        <v>306853</v>
      </c>
      <c r="I27" s="21">
        <f>INDEX(Data[],MATCH($A27,Data[Dist],0),MATCH(I$5,Data[#Headers],0))</f>
        <v>433230</v>
      </c>
      <c r="K27" s="59">
        <f>INDEX('Payment Total'!$A$7:$H$331,MATCH('Payment by Source'!$A27,'Payment Total'!$A$7:$A$331,0),3)-I27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3068532</v>
      </c>
      <c r="V27" s="136">
        <f t="shared" si="1"/>
        <v>306853</v>
      </c>
      <c r="W27" s="136">
        <f t="shared" si="2"/>
        <v>3068530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51449</v>
      </c>
      <c r="D28" s="21">
        <f>IF(Notes!$B$2="June",ROUND('Budget by Source'!D28/10,0)+Q28,ROUND('Budget by Source'!D28/10,0))</f>
        <v>127714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11795</v>
      </c>
      <c r="G28" s="21">
        <f>IF(Notes!$B$2="June",ROUND('Budget by Source'!G28/10,0)+T28,ROUND('Budget by Source'!G28/10,0))</f>
        <v>66074</v>
      </c>
      <c r="H28" s="21">
        <f t="shared" si="0"/>
        <v>1083426</v>
      </c>
      <c r="I28" s="21">
        <f>INDEX(Data[],MATCH($A28,Data[Dist],0),MATCH(I$5,Data[#Headers],0))</f>
        <v>1354212</v>
      </c>
      <c r="K28" s="59">
        <f>INDEX('Payment Total'!$A$7:$H$331,MATCH('Payment by Source'!$A28,'Payment Total'!$A$7:$A$331,0),3)-I28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10834261</v>
      </c>
      <c r="V28" s="136">
        <f t="shared" si="1"/>
        <v>1083426</v>
      </c>
      <c r="W28" s="136">
        <f t="shared" si="2"/>
        <v>10834260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11300</v>
      </c>
      <c r="D29" s="21">
        <f>IF(Notes!$B$2="June",ROUND('Budget by Source'!D29/10,0)+Q29,ROUND('Budget by Source'!D29/10,0))</f>
        <v>44720</v>
      </c>
      <c r="E29" s="21">
        <f>IF(Notes!$B$2="June",ROUND('Budget by Source'!E29/10,0)+R29,ROUND('Budget by Source'!E29/10,0))</f>
        <v>2730</v>
      </c>
      <c r="F29" s="21">
        <f>IF(Notes!$B$2="June",ROUND('Budget by Source'!F29/10,0)+S29,ROUND('Budget by Source'!F29/10,0))</f>
        <v>2542</v>
      </c>
      <c r="G29" s="21">
        <f>IF(Notes!$B$2="June",ROUND('Budget by Source'!G29/10,0)+T29,ROUND('Budget by Source'!G29/10,0))</f>
        <v>13293</v>
      </c>
      <c r="H29" s="21">
        <f t="shared" si="0"/>
        <v>208069</v>
      </c>
      <c r="I29" s="21">
        <f>INDEX(Data[],MATCH($A29,Data[Dist],0),MATCH(I$5,Data[#Headers],0))</f>
        <v>282654</v>
      </c>
      <c r="K29" s="59">
        <f>INDEX('Payment Total'!$A$7:$H$331,MATCH('Payment by Source'!$A29,'Payment Total'!$A$7:$A$331,0),3)-I29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2080704</v>
      </c>
      <c r="V29" s="136">
        <f t="shared" si="1"/>
        <v>208070</v>
      </c>
      <c r="W29" s="136">
        <f t="shared" si="2"/>
        <v>2080700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8962</v>
      </c>
      <c r="D30" s="21">
        <f>IF(Notes!$B$2="June",ROUND('Budget by Source'!D30/10,0)+Q30,ROUND('Budget by Source'!D30/10,0))</f>
        <v>51659</v>
      </c>
      <c r="E30" s="21">
        <f>IF(Notes!$B$2="June",ROUND('Budget by Source'!E30/10,0)+R30,ROUND('Budget by Source'!E30/10,0))</f>
        <v>3315</v>
      </c>
      <c r="F30" s="21">
        <f>IF(Notes!$B$2="June",ROUND('Budget by Source'!F30/10,0)+S30,ROUND('Budget by Source'!F30/10,0))</f>
        <v>3411</v>
      </c>
      <c r="G30" s="21">
        <f>IF(Notes!$B$2="June",ROUND('Budget by Source'!G30/10,0)+T30,ROUND('Budget by Source'!G30/10,0))</f>
        <v>17025</v>
      </c>
      <c r="H30" s="21">
        <f t="shared" si="0"/>
        <v>189407</v>
      </c>
      <c r="I30" s="21">
        <f>INDEX(Data[],MATCH($A30,Data[Dist],0),MATCH(I$5,Data[#Headers],0))</f>
        <v>273779</v>
      </c>
      <c r="K30" s="59">
        <f>INDEX('Payment Total'!$A$7:$H$331,MATCH('Payment by Source'!$A30,'Payment Total'!$A$7:$A$331,0),3)-I30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1894079</v>
      </c>
      <c r="V30" s="136">
        <f t="shared" si="1"/>
        <v>189408</v>
      </c>
      <c r="W30" s="136">
        <f t="shared" si="2"/>
        <v>1894080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12079</v>
      </c>
      <c r="D31" s="21">
        <f>IF(Notes!$B$2="June",ROUND('Budget by Source'!D31/10,0)+Q31,ROUND('Budget by Source'!D31/10,0))</f>
        <v>47083</v>
      </c>
      <c r="E31" s="21">
        <f>IF(Notes!$B$2="June",ROUND('Budget by Source'!E31/10,0)+R31,ROUND('Budget by Source'!E31/10,0))</f>
        <v>4290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19378</v>
      </c>
      <c r="H31" s="21">
        <f t="shared" si="0"/>
        <v>266390</v>
      </c>
      <c r="I31" s="21">
        <f>INDEX(Data[],MATCH($A31,Data[Dist],0),MATCH(I$5,Data[#Headers],0))</f>
        <v>353128</v>
      </c>
      <c r="K31" s="59">
        <f>INDEX('Payment Total'!$A$7:$H$331,MATCH('Payment by Source'!$A31,'Payment Total'!$A$7:$A$331,0),3)-I31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2663899</v>
      </c>
      <c r="V31" s="136">
        <f t="shared" si="1"/>
        <v>266390</v>
      </c>
      <c r="W31" s="136">
        <f t="shared" si="2"/>
        <v>2663900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54694</v>
      </c>
      <c r="E32" s="21">
        <f>IF(Notes!$B$2="June",ROUND('Budget by Source'!E32/10,0)+R32,ROUND('Budget by Source'!E32/10,0))</f>
        <v>3264</v>
      </c>
      <c r="F32" s="21">
        <f>IF(Notes!$B$2="June",ROUND('Budget by Source'!F32/10,0)+S32,ROUND('Budget by Source'!F32/10,0))</f>
        <v>3184</v>
      </c>
      <c r="G32" s="21">
        <f>IF(Notes!$B$2="June",ROUND('Budget by Source'!G32/10,0)+T32,ROUND('Budget by Source'!G32/10,0))</f>
        <v>17943</v>
      </c>
      <c r="H32" s="21">
        <f t="shared" si="0"/>
        <v>286374</v>
      </c>
      <c r="I32" s="21">
        <f>INDEX(Data[],MATCH($A32,Data[Dist],0),MATCH(I$5,Data[#Headers],0))</f>
        <v>375200</v>
      </c>
      <c r="K32" s="59">
        <f>INDEX('Payment Total'!$A$7:$H$331,MATCH('Payment by Source'!$A32,'Payment Total'!$A$7:$A$331,0),3)-I32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2863748</v>
      </c>
      <c r="V32" s="136">
        <f t="shared" si="1"/>
        <v>286375</v>
      </c>
      <c r="W32" s="136">
        <f t="shared" si="2"/>
        <v>2863750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22210</v>
      </c>
      <c r="D33" s="21">
        <f>IF(Notes!$B$2="June",ROUND('Budget by Source'!D33/10,0)+Q33,ROUND('Budget by Source'!D33/10,0))</f>
        <v>62438</v>
      </c>
      <c r="E33" s="21">
        <f>IF(Notes!$B$2="June",ROUND('Budget by Source'!E33/10,0)+R33,ROUND('Budget by Source'!E33/10,0))</f>
        <v>4917</v>
      </c>
      <c r="F33" s="21">
        <f>IF(Notes!$B$2="June",ROUND('Budget by Source'!F33/10,0)+S33,ROUND('Budget by Source'!F33/10,0))</f>
        <v>5211</v>
      </c>
      <c r="G33" s="21">
        <f>IF(Notes!$B$2="June",ROUND('Budget by Source'!G33/10,0)+T33,ROUND('Budget by Source'!G33/10,0))</f>
        <v>25698</v>
      </c>
      <c r="H33" s="21">
        <f t="shared" si="0"/>
        <v>303639</v>
      </c>
      <c r="I33" s="21">
        <f>INDEX(Data[],MATCH($A33,Data[Dist],0),MATCH(I$5,Data[#Headers],0))</f>
        <v>424113</v>
      </c>
      <c r="K33" s="59">
        <f>INDEX('Payment Total'!$A$7:$H$331,MATCH('Payment by Source'!$A33,'Payment Total'!$A$7:$A$331,0),3)-I33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3036390</v>
      </c>
      <c r="V33" s="136">
        <f t="shared" si="1"/>
        <v>303639</v>
      </c>
      <c r="W33" s="136">
        <f t="shared" si="2"/>
        <v>3036390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66322</v>
      </c>
      <c r="E34" s="21">
        <f>IF(Notes!$B$2="June",ROUND('Budget by Source'!E34/10,0)+R34,ROUND('Budget by Source'!E34/10,0))</f>
        <v>6176</v>
      </c>
      <c r="F34" s="21">
        <f>IF(Notes!$B$2="June",ROUND('Budget by Source'!F34/10,0)+S34,ROUND('Budget by Source'!F34/10,0))</f>
        <v>5334</v>
      </c>
      <c r="G34" s="21">
        <f>IF(Notes!$B$2="June",ROUND('Budget by Source'!G34/10,0)+T34,ROUND('Budget by Source'!G34/10,0))</f>
        <v>28221</v>
      </c>
      <c r="H34" s="21">
        <f t="shared" si="0"/>
        <v>415665</v>
      </c>
      <c r="I34" s="21">
        <f>INDEX(Data[],MATCH($A34,Data[Dist],0),MATCH(I$5,Data[#Headers],0))</f>
        <v>530298</v>
      </c>
      <c r="K34" s="59">
        <f>INDEX('Payment Total'!$A$7:$H$331,MATCH('Payment by Source'!$A34,'Payment Total'!$A$7:$A$331,0),3)-I34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4156652</v>
      </c>
      <c r="V34" s="136">
        <f t="shared" si="1"/>
        <v>415665</v>
      </c>
      <c r="W34" s="136">
        <f t="shared" si="2"/>
        <v>4156650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3117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1319</v>
      </c>
      <c r="F35" s="21">
        <f>IF(Notes!$B$2="June",ROUND('Budget by Source'!F35/10,0)+S35,ROUND('Budget by Source'!F35/10,0))</f>
        <v>843</v>
      </c>
      <c r="G35" s="21">
        <f>IF(Notes!$B$2="June",ROUND('Budget by Source'!G35/10,0)+T35,ROUND('Budget by Source'!G35/10,0))</f>
        <v>6457</v>
      </c>
      <c r="H35" s="21">
        <f t="shared" si="0"/>
        <v>70167</v>
      </c>
      <c r="I35" s="21">
        <f>INDEX(Data[],MATCH($A35,Data[Dist],0),MATCH(I$5,Data[#Headers],0))</f>
        <v>101207</v>
      </c>
      <c r="K35" s="59">
        <f>INDEX('Payment Total'!$A$7:$H$331,MATCH('Payment by Source'!$A35,'Payment Total'!$A$7:$A$331,0),3)-I35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701681</v>
      </c>
      <c r="V35" s="136">
        <f t="shared" si="1"/>
        <v>70168</v>
      </c>
      <c r="W35" s="136">
        <f t="shared" si="2"/>
        <v>701680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45198</v>
      </c>
      <c r="D36" s="21">
        <f>IF(Notes!$B$2="June",ROUND('Budget by Source'!D36/10,0)+Q36,ROUND('Budget by Source'!D36/10,0))</f>
        <v>116149</v>
      </c>
      <c r="E36" s="21">
        <f>IF(Notes!$B$2="June",ROUND('Budget by Source'!E36/10,0)+R36,ROUND('Budget by Source'!E36/10,0))</f>
        <v>10823</v>
      </c>
      <c r="F36" s="21">
        <f>IF(Notes!$B$2="June",ROUND('Budget by Source'!F36/10,0)+S36,ROUND('Budget by Source'!F36/10,0))</f>
        <v>11308</v>
      </c>
      <c r="G36" s="21">
        <f>IF(Notes!$B$2="June",ROUND('Budget by Source'!G36/10,0)+T36,ROUND('Budget by Source'!G36/10,0))</f>
        <v>58323</v>
      </c>
      <c r="H36" s="21">
        <f t="shared" si="0"/>
        <v>716729</v>
      </c>
      <c r="I36" s="21">
        <f>INDEX(Data[],MATCH($A36,Data[Dist],0),MATCH(I$5,Data[#Headers],0))</f>
        <v>958530</v>
      </c>
      <c r="K36" s="59">
        <f>INDEX('Payment Total'!$A$7:$H$331,MATCH('Payment by Source'!$A36,'Payment Total'!$A$7:$A$331,0),3)-I36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7167280</v>
      </c>
      <c r="V36" s="136">
        <f t="shared" si="1"/>
        <v>716728</v>
      </c>
      <c r="W36" s="136">
        <f t="shared" si="2"/>
        <v>7167280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90787</v>
      </c>
      <c r="D37" s="21">
        <f>IF(Notes!$B$2="June",ROUND('Budget by Source'!D37/10,0)+Q37,ROUND('Budget by Source'!D37/10,0))</f>
        <v>286213</v>
      </c>
      <c r="E37" s="21">
        <f>IF(Notes!$B$2="June",ROUND('Budget by Source'!E37/10,0)+R37,ROUND('Budget by Source'!E37/10,0))</f>
        <v>31143</v>
      </c>
      <c r="F37" s="21">
        <f>IF(Notes!$B$2="June",ROUND('Budget by Source'!F37/10,0)+S37,ROUND('Budget by Source'!F37/10,0))</f>
        <v>30660</v>
      </c>
      <c r="G37" s="21">
        <f>IF(Notes!$B$2="June",ROUND('Budget by Source'!G37/10,0)+T37,ROUND('Budget by Source'!G37/10,0))</f>
        <v>154628</v>
      </c>
      <c r="H37" s="21">
        <f t="shared" si="0"/>
        <v>2218727</v>
      </c>
      <c r="I37" s="21">
        <f>INDEX(Data[],MATCH($A37,Data[Dist],0),MATCH(I$5,Data[#Headers],0))</f>
        <v>2812158</v>
      </c>
      <c r="K37" s="59">
        <f>INDEX('Payment Total'!$A$7:$H$331,MATCH('Payment by Source'!$A37,'Payment Total'!$A$7:$A$331,0),3)-I37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22187269</v>
      </c>
      <c r="V37" s="136">
        <f t="shared" si="1"/>
        <v>2218727</v>
      </c>
      <c r="W37" s="136">
        <f t="shared" si="2"/>
        <v>22187270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15983</v>
      </c>
      <c r="D38" s="21">
        <f>IF(Notes!$B$2="June",ROUND('Budget by Source'!D38/10,0)+Q38,ROUND('Budget by Source'!D38/10,0))</f>
        <v>93365</v>
      </c>
      <c r="E38" s="21">
        <f>IF(Notes!$B$2="June",ROUND('Budget by Source'!E38/10,0)+R38,ROUND('Budget by Source'!E38/10,0))</f>
        <v>7173</v>
      </c>
      <c r="F38" s="21">
        <f>IF(Notes!$B$2="June",ROUND('Budget by Source'!F38/10,0)+S38,ROUND('Budget by Source'!F38/10,0))</f>
        <v>5960</v>
      </c>
      <c r="G38" s="21">
        <f>IF(Notes!$B$2="June",ROUND('Budget by Source'!G38/10,0)+T38,ROUND('Budget by Source'!G38/10,0))</f>
        <v>30794</v>
      </c>
      <c r="H38" s="21">
        <f t="shared" si="0"/>
        <v>317494</v>
      </c>
      <c r="I38" s="21">
        <f>INDEX(Data[],MATCH($A38,Data[Dist],0),MATCH(I$5,Data[#Headers],0))</f>
        <v>470769</v>
      </c>
      <c r="K38" s="59">
        <f>INDEX('Payment Total'!$A$7:$H$331,MATCH('Payment by Source'!$A38,'Payment Total'!$A$7:$A$331,0),3)-I38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3174939</v>
      </c>
      <c r="V38" s="136">
        <f t="shared" si="1"/>
        <v>317494</v>
      </c>
      <c r="W38" s="136">
        <f t="shared" si="2"/>
        <v>3174940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40133</v>
      </c>
      <c r="D39" s="21">
        <f>IF(Notes!$B$2="June",ROUND('Budget by Source'!D39/10,0)+Q39,ROUND('Budget by Source'!D39/10,0))</f>
        <v>188658</v>
      </c>
      <c r="E39" s="21">
        <f>IF(Notes!$B$2="June",ROUND('Budget by Source'!E39/10,0)+R39,ROUND('Budget by Source'!E39/10,0))</f>
        <v>20185</v>
      </c>
      <c r="F39" s="21">
        <f>IF(Notes!$B$2="June",ROUND('Budget by Source'!F39/10,0)+S39,ROUND('Budget by Source'!F39/10,0))</f>
        <v>17418</v>
      </c>
      <c r="G39" s="21">
        <f>IF(Notes!$B$2="June",ROUND('Budget by Source'!G39/10,0)+T39,ROUND('Budget by Source'!G39/10,0))</f>
        <v>97604</v>
      </c>
      <c r="H39" s="21">
        <f t="shared" si="0"/>
        <v>1563829</v>
      </c>
      <c r="I39" s="21">
        <f>INDEX(Data[],MATCH($A39,Data[Dist],0),MATCH(I$5,Data[#Headers],0))</f>
        <v>1927827</v>
      </c>
      <c r="K39" s="59">
        <f>INDEX('Payment Total'!$A$7:$H$331,MATCH('Payment by Source'!$A39,'Payment Total'!$A$7:$A$331,0),3)-I39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15638283</v>
      </c>
      <c r="V39" s="136">
        <f t="shared" si="1"/>
        <v>1563828</v>
      </c>
      <c r="W39" s="136">
        <f t="shared" si="2"/>
        <v>15638280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33899</v>
      </c>
      <c r="D40" s="21">
        <f>IF(Notes!$B$2="June",ROUND('Budget by Source'!D40/10,0)+Q40,ROUND('Budget by Source'!D40/10,0))</f>
        <v>152685</v>
      </c>
      <c r="E40" s="21">
        <f>IF(Notes!$B$2="June",ROUND('Budget by Source'!E40/10,0)+R40,ROUND('Budget by Source'!E40/10,0))</f>
        <v>16439</v>
      </c>
      <c r="F40" s="21">
        <f>IF(Notes!$B$2="June",ROUND('Budget by Source'!F40/10,0)+S40,ROUND('Budget by Source'!F40/10,0))</f>
        <v>17514</v>
      </c>
      <c r="G40" s="21">
        <f>IF(Notes!$B$2="June",ROUND('Budget by Source'!G40/10,0)+T40,ROUND('Budget by Source'!G40/10,0))</f>
        <v>78993</v>
      </c>
      <c r="H40" s="21">
        <f t="shared" si="0"/>
        <v>1352370</v>
      </c>
      <c r="I40" s="21">
        <f>INDEX(Data[],MATCH($A40,Data[Dist],0),MATCH(I$5,Data[#Headers],0))</f>
        <v>1651900</v>
      </c>
      <c r="K40" s="59">
        <f>INDEX('Payment Total'!$A$7:$H$331,MATCH('Payment by Source'!$A40,'Payment Total'!$A$7:$A$331,0),3)-I40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13523709</v>
      </c>
      <c r="V40" s="136">
        <f t="shared" si="1"/>
        <v>1352371</v>
      </c>
      <c r="W40" s="136">
        <f t="shared" si="2"/>
        <v>13523710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24158</v>
      </c>
      <c r="D41" s="21">
        <f>IF(Notes!$B$2="June",ROUND('Budget by Source'!D41/10,0)+Q41,ROUND('Budget by Source'!D41/10,0))</f>
        <v>72561</v>
      </c>
      <c r="E41" s="21">
        <f>IF(Notes!$B$2="June",ROUND('Budget by Source'!E41/10,0)+R41,ROUND('Budget by Source'!E41/10,0))</f>
        <v>6957</v>
      </c>
      <c r="F41" s="21">
        <f>IF(Notes!$B$2="June",ROUND('Budget by Source'!F41/10,0)+S41,ROUND('Budget by Source'!F41/10,0))</f>
        <v>5794</v>
      </c>
      <c r="G41" s="21">
        <f>IF(Notes!$B$2="June",ROUND('Budget by Source'!G41/10,0)+T41,ROUND('Budget by Source'!G41/10,0))</f>
        <v>29864</v>
      </c>
      <c r="H41" s="21">
        <f t="shared" si="0"/>
        <v>304588</v>
      </c>
      <c r="I41" s="21">
        <f>INDEX(Data[],MATCH($A41,Data[Dist],0),MATCH(I$5,Data[#Headers],0))</f>
        <v>443922</v>
      </c>
      <c r="K41" s="59">
        <f>INDEX('Payment Total'!$A$7:$H$331,MATCH('Payment by Source'!$A41,'Payment Total'!$A$7:$A$331,0),3)-I41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3045877</v>
      </c>
      <c r="V41" s="136">
        <f t="shared" si="1"/>
        <v>304588</v>
      </c>
      <c r="W41" s="136">
        <f t="shared" si="2"/>
        <v>3045880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53370</v>
      </c>
      <c r="E42" s="21">
        <f>IF(Notes!$B$2="June",ROUND('Budget by Source'!E42/10,0)+R42,ROUND('Budget by Source'!E42/10,0))</f>
        <v>4569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21966</v>
      </c>
      <c r="H42" s="21">
        <f t="shared" si="0"/>
        <v>272584</v>
      </c>
      <c r="I42" s="21">
        <f>INDEX(Data[],MATCH($A42,Data[Dist],0),MATCH(I$5,Data[#Headers],0))</f>
        <v>371777</v>
      </c>
      <c r="K42" s="59">
        <f>INDEX('Payment Total'!$A$7:$H$331,MATCH('Payment by Source'!$A42,'Payment Total'!$A$7:$A$331,0),3)-I42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2725842</v>
      </c>
      <c r="V42" s="136">
        <f t="shared" si="1"/>
        <v>272584</v>
      </c>
      <c r="W42" s="136">
        <f t="shared" si="2"/>
        <v>2725840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11300</v>
      </c>
      <c r="D43" s="21">
        <f>IF(Notes!$B$2="June",ROUND('Budget by Source'!D43/10,0)+Q43,ROUND('Budget by Source'!D43/10,0))</f>
        <v>47778</v>
      </c>
      <c r="E43" s="21">
        <f>IF(Notes!$B$2="June",ROUND('Budget by Source'!E43/10,0)+R43,ROUND('Budget by Source'!E43/10,0))</f>
        <v>3932</v>
      </c>
      <c r="F43" s="21">
        <f>IF(Notes!$B$2="June",ROUND('Budget by Source'!F43/10,0)+S43,ROUND('Budget by Source'!F43/10,0))</f>
        <v>3675</v>
      </c>
      <c r="G43" s="21">
        <f>IF(Notes!$B$2="June",ROUND('Budget by Source'!G43/10,0)+T43,ROUND('Budget by Source'!G43/10,0))</f>
        <v>19359</v>
      </c>
      <c r="H43" s="21">
        <f t="shared" si="0"/>
        <v>278297</v>
      </c>
      <c r="I43" s="21">
        <f>INDEX(Data[],MATCH($A43,Data[Dist],0),MATCH(I$5,Data[#Headers],0))</f>
        <v>364341</v>
      </c>
      <c r="K43" s="59">
        <f>INDEX('Payment Total'!$A$7:$H$331,MATCH('Payment by Source'!$A43,'Payment Total'!$A$7:$A$331,0),3)-I43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2782973</v>
      </c>
      <c r="V43" s="136">
        <f t="shared" si="1"/>
        <v>278297</v>
      </c>
      <c r="W43" s="136">
        <f t="shared" si="2"/>
        <v>2782970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5065</v>
      </c>
      <c r="D44" s="21">
        <f>IF(Notes!$B$2="June",ROUND('Budget by Source'!D44/10,0)+Q44,ROUND('Budget by Source'!D44/10,0))</f>
        <v>50471</v>
      </c>
      <c r="E44" s="21">
        <f>IF(Notes!$B$2="June",ROUND('Budget by Source'!E44/10,0)+R44,ROUND('Budget by Source'!E44/10,0))</f>
        <v>3537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17826</v>
      </c>
      <c r="H44" s="21">
        <f t="shared" si="0"/>
        <v>163066</v>
      </c>
      <c r="I44" s="21">
        <f>INDEX(Data[],MATCH($A44,Data[Dist],0),MATCH(I$5,Data[#Headers],0))</f>
        <v>243627</v>
      </c>
      <c r="K44" s="59">
        <f>INDEX('Payment Total'!$A$7:$H$331,MATCH('Payment by Source'!$A44,'Payment Total'!$A$7:$A$331,0),3)-I44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1630656</v>
      </c>
      <c r="V44" s="136">
        <f t="shared" si="1"/>
        <v>163066</v>
      </c>
      <c r="W44" s="136">
        <f t="shared" si="2"/>
        <v>1630660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59226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35079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148286</v>
      </c>
      <c r="H45" s="21">
        <f t="shared" si="0"/>
        <v>2649479</v>
      </c>
      <c r="I45" s="21">
        <f>INDEX(Data[],MATCH($A45,Data[Dist],0),MATCH(I$5,Data[#Headers],0))</f>
        <v>3220470</v>
      </c>
      <c r="K45" s="59">
        <f>INDEX('Payment Total'!$A$7:$H$331,MATCH('Payment by Source'!$A45,'Payment Total'!$A$7:$A$331,0),3)-I45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26494794</v>
      </c>
      <c r="V45" s="136">
        <f t="shared" si="1"/>
        <v>2649479</v>
      </c>
      <c r="W45" s="136">
        <f t="shared" si="2"/>
        <v>26494790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8572</v>
      </c>
      <c r="D46" s="21">
        <f>IF(Notes!$B$2="June",ROUND('Budget by Source'!D46/10,0)+Q46,ROUND('Budget by Source'!D46/10,0))</f>
        <v>70163</v>
      </c>
      <c r="E46" s="21">
        <f>IF(Notes!$B$2="June",ROUND('Budget by Source'!E46/10,0)+R46,ROUND('Budget by Source'!E46/10,0))</f>
        <v>3436</v>
      </c>
      <c r="F46" s="21">
        <f>IF(Notes!$B$2="June",ROUND('Budget by Source'!F46/10,0)+S46,ROUND('Budget by Source'!F46/10,0))</f>
        <v>3334</v>
      </c>
      <c r="G46" s="21">
        <f>IF(Notes!$B$2="June",ROUND('Budget by Source'!G46/10,0)+T46,ROUND('Budget by Source'!G46/10,0))</f>
        <v>17096</v>
      </c>
      <c r="H46" s="21">
        <f t="shared" si="0"/>
        <v>111859</v>
      </c>
      <c r="I46" s="21">
        <f>INDEX(Data[],MATCH($A46,Data[Dist],0),MATCH(I$5,Data[#Headers],0))</f>
        <v>214460</v>
      </c>
      <c r="K46" s="59">
        <f>INDEX('Payment Total'!$A$7:$H$331,MATCH('Payment by Source'!$A46,'Payment Total'!$A$7:$A$331,0),3)-I46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1118589</v>
      </c>
      <c r="V46" s="136">
        <f t="shared" si="1"/>
        <v>111859</v>
      </c>
      <c r="W46" s="136">
        <f t="shared" si="2"/>
        <v>1118590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6234</v>
      </c>
      <c r="D47" s="21">
        <f>IF(Notes!$B$2="June",ROUND('Budget by Source'!D47/10,0)+Q47,ROUND('Budget by Source'!D47/10,0))</f>
        <v>35393</v>
      </c>
      <c r="E47" s="21">
        <f>IF(Notes!$B$2="June",ROUND('Budget by Source'!E47/10,0)+R47,ROUND('Budget by Source'!E47/10,0))</f>
        <v>2506</v>
      </c>
      <c r="F47" s="21">
        <f>IF(Notes!$B$2="June",ROUND('Budget by Source'!F47/10,0)+S47,ROUND('Budget by Source'!F47/10,0))</f>
        <v>2427</v>
      </c>
      <c r="G47" s="21">
        <f>IF(Notes!$B$2="June",ROUND('Budget by Source'!G47/10,0)+T47,ROUND('Budget by Source'!G47/10,0))</f>
        <v>11102</v>
      </c>
      <c r="H47" s="21">
        <f t="shared" si="0"/>
        <v>151650</v>
      </c>
      <c r="I47" s="21">
        <f>INDEX(Data[],MATCH($A47,Data[Dist],0),MATCH(I$5,Data[#Headers],0))</f>
        <v>209312</v>
      </c>
      <c r="K47" s="59">
        <f>INDEX('Payment Total'!$A$7:$H$331,MATCH('Payment by Source'!$A47,'Payment Total'!$A$7:$A$331,0),3)-I47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1516506</v>
      </c>
      <c r="V47" s="136">
        <f t="shared" si="1"/>
        <v>151651</v>
      </c>
      <c r="W47" s="136">
        <f t="shared" si="2"/>
        <v>1516510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8572</v>
      </c>
      <c r="D48" s="21">
        <f>IF(Notes!$B$2="June",ROUND('Budget by Source'!D48/10,0)+Q48,ROUND('Budget by Source'!D48/10,0))</f>
        <v>38749</v>
      </c>
      <c r="E48" s="21">
        <f>IF(Notes!$B$2="June",ROUND('Budget by Source'!E48/10,0)+R48,ROUND('Budget by Source'!E48/10,0))</f>
        <v>3160</v>
      </c>
      <c r="F48" s="21">
        <f>IF(Notes!$B$2="June",ROUND('Budget by Source'!F48/10,0)+S48,ROUND('Budget by Source'!F48/10,0))</f>
        <v>2996</v>
      </c>
      <c r="G48" s="21">
        <f>IF(Notes!$B$2="June",ROUND('Budget by Source'!G48/10,0)+T48,ROUND('Budget by Source'!G48/10,0))</f>
        <v>14052</v>
      </c>
      <c r="H48" s="21">
        <f t="shared" si="0"/>
        <v>187523</v>
      </c>
      <c r="I48" s="21">
        <f>INDEX(Data[],MATCH($A48,Data[Dist],0),MATCH(I$5,Data[#Headers],0))</f>
        <v>255052</v>
      </c>
      <c r="K48" s="59">
        <f>INDEX('Payment Total'!$A$7:$H$331,MATCH('Payment by Source'!$A48,'Payment Total'!$A$7:$A$331,0),3)-I48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1875236</v>
      </c>
      <c r="V48" s="136">
        <f t="shared" si="1"/>
        <v>187524</v>
      </c>
      <c r="W48" s="136">
        <f t="shared" si="2"/>
        <v>1875240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96388</v>
      </c>
      <c r="E49" s="21">
        <f>IF(Notes!$B$2="June",ROUND('Budget by Source'!E49/10,0)+R49,ROUND('Budget by Source'!E49/10,0))</f>
        <v>7093</v>
      </c>
      <c r="F49" s="21">
        <f>IF(Notes!$B$2="June",ROUND('Budget by Source'!F49/10,0)+S49,ROUND('Budget by Source'!F49/10,0))</f>
        <v>6029</v>
      </c>
      <c r="G49" s="21">
        <f>IF(Notes!$B$2="June",ROUND('Budget by Source'!G49/10,0)+T49,ROUND('Budget by Source'!G49/10,0))</f>
        <v>31484</v>
      </c>
      <c r="H49" s="21">
        <f t="shared" si="0"/>
        <v>453300</v>
      </c>
      <c r="I49" s="21">
        <f>INDEX(Data[],MATCH($A49,Data[Dist],0),MATCH(I$5,Data[#Headers],0))</f>
        <v>609490</v>
      </c>
      <c r="K49" s="59">
        <f>INDEX('Payment Total'!$A$7:$H$331,MATCH('Payment by Source'!$A49,'Payment Total'!$A$7:$A$331,0),3)-I49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4533012</v>
      </c>
      <c r="V49" s="136">
        <f t="shared" si="1"/>
        <v>453301</v>
      </c>
      <c r="W49" s="136">
        <f t="shared" si="2"/>
        <v>4533010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26885</v>
      </c>
      <c r="D50" s="21">
        <f>IF(Notes!$B$2="June",ROUND('Budget by Source'!D50/10,0)+Q50,ROUND('Budget by Source'!D50/10,0))</f>
        <v>77481</v>
      </c>
      <c r="E50" s="21">
        <f>IF(Notes!$B$2="June",ROUND('Budget by Source'!E50/10,0)+R50,ROUND('Budget by Source'!E50/10,0))</f>
        <v>4870</v>
      </c>
      <c r="F50" s="21">
        <f>IF(Notes!$B$2="June",ROUND('Budget by Source'!F50/10,0)+S50,ROUND('Budget by Source'!F50/10,0))</f>
        <v>3740</v>
      </c>
      <c r="G50" s="21">
        <f>IF(Notes!$B$2="June",ROUND('Budget by Source'!G50/10,0)+T50,ROUND('Budget by Source'!G50/10,0))</f>
        <v>21135</v>
      </c>
      <c r="H50" s="21">
        <f t="shared" si="0"/>
        <v>345218</v>
      </c>
      <c r="I50" s="21">
        <f>INDEX(Data[],MATCH($A50,Data[Dist],0),MATCH(I$5,Data[#Headers],0))</f>
        <v>479329</v>
      </c>
      <c r="K50" s="59">
        <f>INDEX('Payment Total'!$A$7:$H$331,MATCH('Payment by Source'!$A50,'Payment Total'!$A$7:$A$331,0),3)-I50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3452163</v>
      </c>
      <c r="V50" s="136">
        <f t="shared" si="1"/>
        <v>345216</v>
      </c>
      <c r="W50" s="136">
        <f t="shared" si="2"/>
        <v>3452160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36237</v>
      </c>
      <c r="D51" s="21">
        <f>IF(Notes!$B$2="June",ROUND('Budget by Source'!D51/10,0)+Q51,ROUND('Budget by Source'!D51/10,0))</f>
        <v>146888</v>
      </c>
      <c r="E51" s="21">
        <f>IF(Notes!$B$2="June",ROUND('Budget by Source'!E51/10,0)+R51,ROUND('Budget by Source'!E51/10,0))</f>
        <v>16056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75994</v>
      </c>
      <c r="H51" s="21">
        <f t="shared" si="0"/>
        <v>1397979</v>
      </c>
      <c r="I51" s="21">
        <f>INDEX(Data[],MATCH($A51,Data[Dist],0),MATCH(I$5,Data[#Headers],0))</f>
        <v>1686788</v>
      </c>
      <c r="K51" s="59">
        <f>INDEX('Payment Total'!$A$7:$H$331,MATCH('Payment by Source'!$A51,'Payment Total'!$A$7:$A$331,0),3)-I51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13979796</v>
      </c>
      <c r="V51" s="136">
        <f t="shared" si="1"/>
        <v>1397980</v>
      </c>
      <c r="W51" s="136">
        <f t="shared" si="2"/>
        <v>13979800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63122</v>
      </c>
      <c r="D52" s="21">
        <f>IF(Notes!$B$2="June",ROUND('Budget by Source'!D52/10,0)+Q52,ROUND('Budget by Source'!D52/10,0))</f>
        <v>144617</v>
      </c>
      <c r="E52" s="21">
        <f>IF(Notes!$B$2="June",ROUND('Budget by Source'!E52/10,0)+R52,ROUND('Budget by Source'!E52/10,0))</f>
        <v>15125</v>
      </c>
      <c r="F52" s="21">
        <f>IF(Notes!$B$2="June",ROUND('Budget by Source'!F52/10,0)+S52,ROUND('Budget by Source'!F52/10,0))</f>
        <v>14851</v>
      </c>
      <c r="G52" s="21">
        <f>IF(Notes!$B$2="June",ROUND('Budget by Source'!G52/10,0)+T52,ROUND('Budget by Source'!G52/10,0))</f>
        <v>74819</v>
      </c>
      <c r="H52" s="21">
        <f t="shared" si="0"/>
        <v>738014</v>
      </c>
      <c r="I52" s="21">
        <f>INDEX(Data[],MATCH($A52,Data[Dist],0),MATCH(I$5,Data[#Headers],0))</f>
        <v>1050548</v>
      </c>
      <c r="K52" s="59">
        <f>INDEX('Payment Total'!$A$7:$H$331,MATCH('Payment by Source'!$A52,'Payment Total'!$A$7:$A$331,0),3)-I52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7380143</v>
      </c>
      <c r="V52" s="136">
        <f t="shared" si="1"/>
        <v>738014</v>
      </c>
      <c r="W52" s="136">
        <f t="shared" si="2"/>
        <v>7380140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71304</v>
      </c>
      <c r="D53" s="21">
        <f>IF(Notes!$B$2="June",ROUND('Budget by Source'!D53/10,0)+Q53,ROUND('Budget by Source'!D53/10,0))</f>
        <v>396385</v>
      </c>
      <c r="E53" s="21">
        <f>IF(Notes!$B$2="June",ROUND('Budget by Source'!E53/10,0)+R53,ROUND('Budget by Source'!E53/10,0))</f>
        <v>44571</v>
      </c>
      <c r="F53" s="21">
        <f>IF(Notes!$B$2="June",ROUND('Budget by Source'!F53/10,0)+S53,ROUND('Budget by Source'!F53/10,0))</f>
        <v>44129</v>
      </c>
      <c r="G53" s="21">
        <f>IF(Notes!$B$2="June",ROUND('Budget by Source'!G53/10,0)+T53,ROUND('Budget by Source'!G53/10,0))</f>
        <v>214148</v>
      </c>
      <c r="H53" s="21">
        <f t="shared" si="0"/>
        <v>3296592</v>
      </c>
      <c r="I53" s="21">
        <f>INDEX(Data[],MATCH($A53,Data[Dist],0),MATCH(I$5,Data[#Headers],0))</f>
        <v>4067129</v>
      </c>
      <c r="K53" s="59">
        <f>INDEX('Payment Total'!$A$7:$H$331,MATCH('Payment by Source'!$A53,'Payment Total'!$A$7:$A$331,0),3)-I53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32965909</v>
      </c>
      <c r="V53" s="136">
        <f t="shared" si="1"/>
        <v>3296591</v>
      </c>
      <c r="W53" s="136">
        <f t="shared" si="2"/>
        <v>32965910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260662</v>
      </c>
      <c r="D54" s="21">
        <f>IF(Notes!$B$2="June",ROUND('Budget by Source'!D54/10,0)+Q54,ROUND('Budget by Source'!D54/10,0))</f>
        <v>1187399</v>
      </c>
      <c r="E54" s="21">
        <f>IF(Notes!$B$2="June",ROUND('Budget by Source'!E54/10,0)+R54,ROUND('Budget by Source'!E54/10,0))</f>
        <v>143451</v>
      </c>
      <c r="F54" s="21">
        <f>IF(Notes!$B$2="June",ROUND('Budget by Source'!F54/10,0)+S54,ROUND('Budget by Source'!F54/10,0))</f>
        <v>131496</v>
      </c>
      <c r="G54" s="21">
        <f>IF(Notes!$B$2="June",ROUND('Budget by Source'!G54/10,0)+T54,ROUND('Budget by Source'!G54/10,0))</f>
        <v>641497</v>
      </c>
      <c r="H54" s="21">
        <f t="shared" si="0"/>
        <v>10194158</v>
      </c>
      <c r="I54" s="21">
        <f>INDEX(Data[],MATCH($A54,Data[Dist],0),MATCH(I$5,Data[#Headers],0))</f>
        <v>12558663</v>
      </c>
      <c r="K54" s="59">
        <f>INDEX('Payment Total'!$A$7:$H$331,MATCH('Payment by Source'!$A54,'Payment Total'!$A$7:$A$331,0),3)-I54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101941573</v>
      </c>
      <c r="V54" s="136">
        <f t="shared" si="1"/>
        <v>10194157</v>
      </c>
      <c r="W54" s="136">
        <f t="shared" si="2"/>
        <v>101941570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29223</v>
      </c>
      <c r="D55" s="21">
        <f>IF(Notes!$B$2="June",ROUND('Budget by Source'!D55/10,0)+Q55,ROUND('Budget by Source'!D55/10,0))</f>
        <v>94390</v>
      </c>
      <c r="E55" s="21">
        <f>IF(Notes!$B$2="June",ROUND('Budget by Source'!E55/10,0)+R55,ROUND('Budget by Source'!E55/10,0))</f>
        <v>9075</v>
      </c>
      <c r="F55" s="21">
        <f>IF(Notes!$B$2="June",ROUND('Budget by Source'!F55/10,0)+S55,ROUND('Budget by Source'!F55/10,0))</f>
        <v>8733</v>
      </c>
      <c r="G55" s="21">
        <f>IF(Notes!$B$2="June",ROUND('Budget by Source'!G55/10,0)+T55,ROUND('Budget by Source'!G55/10,0))</f>
        <v>44543</v>
      </c>
      <c r="H55" s="21">
        <f t="shared" si="0"/>
        <v>725148</v>
      </c>
      <c r="I55" s="21">
        <f>INDEX(Data[],MATCH($A55,Data[Dist],0),MATCH(I$5,Data[#Headers],0))</f>
        <v>911112</v>
      </c>
      <c r="K55" s="59">
        <f>INDEX('Payment Total'!$A$7:$H$331,MATCH('Payment by Source'!$A55,'Payment Total'!$A$7:$A$331,0),3)-I55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7251470</v>
      </c>
      <c r="V55" s="136">
        <f t="shared" si="1"/>
        <v>725147</v>
      </c>
      <c r="W55" s="136">
        <f t="shared" si="2"/>
        <v>7251470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22599</v>
      </c>
      <c r="D56" s="21">
        <f>IF(Notes!$B$2="June",ROUND('Budget by Source'!D56/10,0)+Q56,ROUND('Budget by Source'!D56/10,0))</f>
        <v>106501</v>
      </c>
      <c r="E56" s="21">
        <f>IF(Notes!$B$2="June",ROUND('Budget by Source'!E56/10,0)+R56,ROUND('Budget by Source'!E56/10,0))</f>
        <v>10853</v>
      </c>
      <c r="F56" s="21">
        <f>IF(Notes!$B$2="June",ROUND('Budget by Source'!F56/10,0)+S56,ROUND('Budget by Source'!F56/10,0))</f>
        <v>10226</v>
      </c>
      <c r="G56" s="21">
        <f>IF(Notes!$B$2="June",ROUND('Budget by Source'!G56/10,0)+T56,ROUND('Budget by Source'!G56/10,0))</f>
        <v>50258</v>
      </c>
      <c r="H56" s="21">
        <f t="shared" si="0"/>
        <v>949604</v>
      </c>
      <c r="I56" s="21">
        <f>INDEX(Data[],MATCH($A56,Data[Dist],0),MATCH(I$5,Data[#Headers],0))</f>
        <v>1150041</v>
      </c>
      <c r="K56" s="59">
        <f>INDEX('Payment Total'!$A$7:$H$331,MATCH('Payment by Source'!$A56,'Payment Total'!$A$7:$A$331,0),3)-I56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9496028</v>
      </c>
      <c r="V56" s="136">
        <f t="shared" si="1"/>
        <v>949603</v>
      </c>
      <c r="W56" s="136">
        <f t="shared" si="2"/>
        <v>9496030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72571</v>
      </c>
      <c r="E57" s="21">
        <f>IF(Notes!$B$2="June",ROUND('Budget by Source'!E57/10,0)+R57,ROUND('Budget by Source'!E57/10,0))</f>
        <v>6341</v>
      </c>
      <c r="F57" s="21">
        <f>IF(Notes!$B$2="June",ROUND('Budget by Source'!F57/10,0)+S57,ROUND('Budget by Source'!F57/10,0))</f>
        <v>7213</v>
      </c>
      <c r="G57" s="21">
        <f>IF(Notes!$B$2="June",ROUND('Budget by Source'!G57/10,0)+T57,ROUND('Budget by Source'!G57/10,0))</f>
        <v>30880</v>
      </c>
      <c r="H57" s="21">
        <f t="shared" si="0"/>
        <v>414633</v>
      </c>
      <c r="I57" s="21">
        <f>INDEX(Data[],MATCH($A57,Data[Dist],0),MATCH(I$5,Data[#Headers],0))</f>
        <v>559700</v>
      </c>
      <c r="K57" s="59">
        <f>INDEX('Payment Total'!$A$7:$H$331,MATCH('Payment by Source'!$A57,'Payment Total'!$A$7:$A$331,0),3)-I57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4146322</v>
      </c>
      <c r="V57" s="136">
        <f t="shared" si="1"/>
        <v>414632</v>
      </c>
      <c r="W57" s="136">
        <f t="shared" si="2"/>
        <v>4146320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8962</v>
      </c>
      <c r="D58" s="21">
        <f>IF(Notes!$B$2="June",ROUND('Budget by Source'!D58/10,0)+Q58,ROUND('Budget by Source'!D58/10,0))</f>
        <v>49979</v>
      </c>
      <c r="E58" s="21">
        <f>IF(Notes!$B$2="June",ROUND('Budget by Source'!E58/10,0)+R58,ROUND('Budget by Source'!E58/10,0))</f>
        <v>3369</v>
      </c>
      <c r="F58" s="21">
        <f>IF(Notes!$B$2="June",ROUND('Budget by Source'!F58/10,0)+S58,ROUND('Budget by Source'!F58/10,0))</f>
        <v>3364</v>
      </c>
      <c r="G58" s="21">
        <f>IF(Notes!$B$2="June",ROUND('Budget by Source'!G58/10,0)+T58,ROUND('Budget by Source'!G58/10,0))</f>
        <v>17652</v>
      </c>
      <c r="H58" s="21">
        <f t="shared" si="0"/>
        <v>271219</v>
      </c>
      <c r="I58" s="21">
        <f>INDEX(Data[],MATCH($A58,Data[Dist],0),MATCH(I$5,Data[#Headers],0))</f>
        <v>354545</v>
      </c>
      <c r="K58" s="59">
        <f>INDEX('Payment Total'!$A$7:$H$331,MATCH('Payment by Source'!$A58,'Payment Total'!$A$7:$A$331,0),3)-I58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2712193</v>
      </c>
      <c r="V58" s="136">
        <f t="shared" si="1"/>
        <v>271219</v>
      </c>
      <c r="W58" s="136">
        <f t="shared" si="2"/>
        <v>2712190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37795</v>
      </c>
      <c r="D59" s="21">
        <f>IF(Notes!$B$2="June",ROUND('Budget by Source'!D59/10,0)+Q59,ROUND('Budget by Source'!D59/10,0))</f>
        <v>142830</v>
      </c>
      <c r="E59" s="21">
        <f>IF(Notes!$B$2="June",ROUND('Budget by Source'!E59/10,0)+R59,ROUND('Budget by Source'!E59/10,0))</f>
        <v>11059</v>
      </c>
      <c r="F59" s="21">
        <f>IF(Notes!$B$2="June",ROUND('Budget by Source'!F59/10,0)+S59,ROUND('Budget by Source'!F59/10,0))</f>
        <v>11462</v>
      </c>
      <c r="G59" s="21">
        <f>IF(Notes!$B$2="June",ROUND('Budget by Source'!G59/10,0)+T59,ROUND('Budget by Source'!G59/10,0))</f>
        <v>57930</v>
      </c>
      <c r="H59" s="21">
        <f t="shared" si="0"/>
        <v>852636</v>
      </c>
      <c r="I59" s="21">
        <f>INDEX(Data[],MATCH($A59,Data[Dist],0),MATCH(I$5,Data[#Headers],0))</f>
        <v>1113712</v>
      </c>
      <c r="K59" s="59">
        <f>INDEX('Payment Total'!$A$7:$H$331,MATCH('Payment by Source'!$A59,'Payment Total'!$A$7:$A$331,0),3)-I59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8526353</v>
      </c>
      <c r="V59" s="136">
        <f t="shared" si="1"/>
        <v>852635</v>
      </c>
      <c r="W59" s="136">
        <f t="shared" si="2"/>
        <v>8526350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7014</v>
      </c>
      <c r="D60" s="21">
        <f>IF(Notes!$B$2="June",ROUND('Budget by Source'!D60/10,0)+Q60,ROUND('Budget by Source'!D60/10,0))</f>
        <v>53330</v>
      </c>
      <c r="E60" s="21">
        <f>IF(Notes!$B$2="June",ROUND('Budget by Source'!E60/10,0)+R60,ROUND('Budget by Source'!E60/10,0))</f>
        <v>3470</v>
      </c>
      <c r="F60" s="21">
        <f>IF(Notes!$B$2="June",ROUND('Budget by Source'!F60/10,0)+S60,ROUND('Budget by Source'!F60/10,0))</f>
        <v>3061</v>
      </c>
      <c r="G60" s="21">
        <f>IF(Notes!$B$2="June",ROUND('Budget by Source'!G60/10,0)+T60,ROUND('Budget by Source'!G60/10,0))</f>
        <v>16164</v>
      </c>
      <c r="H60" s="21">
        <f t="shared" si="0"/>
        <v>246134</v>
      </c>
      <c r="I60" s="21">
        <f>INDEX(Data[],MATCH($A60,Data[Dist],0),MATCH(I$5,Data[#Headers],0))</f>
        <v>329173</v>
      </c>
      <c r="K60" s="59">
        <f>INDEX('Payment Total'!$A$7:$H$331,MATCH('Payment by Source'!$A60,'Payment Total'!$A$7:$A$331,0),3)-I60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2461351</v>
      </c>
      <c r="V60" s="136">
        <f t="shared" si="1"/>
        <v>246135</v>
      </c>
      <c r="W60" s="136">
        <f t="shared" si="2"/>
        <v>2461350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4603</v>
      </c>
      <c r="G61" s="21">
        <f>IF(Notes!$B$2="June",ROUND('Budget by Source'!G61/10,0)+T61,ROUND('Budget by Source'!G61/10,0))</f>
        <v>23888</v>
      </c>
      <c r="H61" s="21">
        <f t="shared" si="0"/>
        <v>474348</v>
      </c>
      <c r="I61" s="21">
        <f>INDEX(Data[],MATCH($A61,Data[Dist],0),MATCH(I$5,Data[#Headers],0))</f>
        <v>583761</v>
      </c>
      <c r="K61" s="59">
        <f>INDEX('Payment Total'!$A$7:$H$331,MATCH('Payment by Source'!$A61,'Payment Total'!$A$7:$A$331,0),3)-I61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4743478</v>
      </c>
      <c r="V61" s="136">
        <f t="shared" si="1"/>
        <v>474348</v>
      </c>
      <c r="W61" s="136">
        <f t="shared" si="2"/>
        <v>4743480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16755</v>
      </c>
      <c r="D62" s="21">
        <f>IF(Notes!$B$2="June",ROUND('Budget by Source'!D62/10,0)+Q62,ROUND('Budget by Source'!D62/10,0))</f>
        <v>90670</v>
      </c>
      <c r="E62" s="21">
        <f>IF(Notes!$B$2="June",ROUND('Budget by Source'!E62/10,0)+R62,ROUND('Budget by Source'!E62/10,0))</f>
        <v>5975</v>
      </c>
      <c r="F62" s="21">
        <f>IF(Notes!$B$2="June",ROUND('Budget by Source'!F62/10,0)+S62,ROUND('Budget by Source'!F62/10,0))</f>
        <v>6313</v>
      </c>
      <c r="G62" s="21">
        <f>IF(Notes!$B$2="June",ROUND('Budget by Source'!G62/10,0)+T62,ROUND('Budget by Source'!G62/10,0))</f>
        <v>31670</v>
      </c>
      <c r="H62" s="21">
        <f t="shared" si="0"/>
        <v>405216</v>
      </c>
      <c r="I62" s="21">
        <f>INDEX(Data[],MATCH($A62,Data[Dist],0),MATCH(I$5,Data[#Headers],0))</f>
        <v>556599</v>
      </c>
      <c r="K62" s="59">
        <f>INDEX('Payment Total'!$A$7:$H$331,MATCH('Payment by Source'!$A62,'Payment Total'!$A$7:$A$331,0),3)-I62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4052154</v>
      </c>
      <c r="V62" s="136">
        <f t="shared" si="1"/>
        <v>405215</v>
      </c>
      <c r="W62" s="136">
        <f t="shared" si="2"/>
        <v>4052150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15975</v>
      </c>
      <c r="D63" s="21">
        <f>IF(Notes!$B$2="June",ROUND('Budget by Source'!D63/10,0)+Q63,ROUND('Budget by Source'!D63/10,0))</f>
        <v>105205</v>
      </c>
      <c r="E63" s="21">
        <f>IF(Notes!$B$2="June",ROUND('Budget by Source'!E63/10,0)+R63,ROUND('Budget by Source'!E63/10,0))</f>
        <v>11820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49646</v>
      </c>
      <c r="H63" s="21">
        <f t="shared" si="0"/>
        <v>876511</v>
      </c>
      <c r="I63" s="21">
        <f>INDEX(Data[],MATCH($A63,Data[Dist],0),MATCH(I$5,Data[#Headers],0))</f>
        <v>1068528</v>
      </c>
      <c r="K63" s="59">
        <f>INDEX('Payment Total'!$A$7:$H$331,MATCH('Payment by Source'!$A63,'Payment Total'!$A$7:$A$331,0),3)-I63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8765112</v>
      </c>
      <c r="V63" s="136">
        <f t="shared" si="1"/>
        <v>876511</v>
      </c>
      <c r="W63" s="136">
        <f t="shared" si="2"/>
        <v>8765110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26885</v>
      </c>
      <c r="D64" s="21">
        <f>IF(Notes!$B$2="June",ROUND('Budget by Source'!D64/10,0)+Q64,ROUND('Budget by Source'!D64/10,0))</f>
        <v>114639</v>
      </c>
      <c r="E64" s="21">
        <f>IF(Notes!$B$2="June",ROUND('Budget by Source'!E64/10,0)+R64,ROUND('Budget by Source'!E64/10,0))</f>
        <v>12312</v>
      </c>
      <c r="F64" s="21">
        <f>IF(Notes!$B$2="June",ROUND('Budget by Source'!F64/10,0)+S64,ROUND('Budget by Source'!F64/10,0))</f>
        <v>12312</v>
      </c>
      <c r="G64" s="21">
        <f>IF(Notes!$B$2="June",ROUND('Budget by Source'!G64/10,0)+T64,ROUND('Budget by Source'!G64/10,0))</f>
        <v>59131</v>
      </c>
      <c r="H64" s="21">
        <f t="shared" si="0"/>
        <v>935148</v>
      </c>
      <c r="I64" s="21">
        <f>INDEX(Data[],MATCH($A64,Data[Dist],0),MATCH(I$5,Data[#Headers],0))</f>
        <v>1160427</v>
      </c>
      <c r="K64" s="59">
        <f>INDEX('Payment Total'!$A$7:$H$331,MATCH('Payment by Source'!$A64,'Payment Total'!$A$7:$A$331,0),3)-I64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9351476</v>
      </c>
      <c r="V64" s="136">
        <f t="shared" si="1"/>
        <v>935148</v>
      </c>
      <c r="W64" s="136">
        <f t="shared" si="2"/>
        <v>9351480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3507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2398</v>
      </c>
      <c r="F65" s="21">
        <f>IF(Notes!$B$2="June",ROUND('Budget by Source'!F65/10,0)+S65,ROUND('Budget by Source'!F65/10,0))</f>
        <v>2190</v>
      </c>
      <c r="G65" s="21">
        <f>IF(Notes!$B$2="June",ROUND('Budget by Source'!G65/10,0)+T65,ROUND('Budget by Source'!G65/10,0))</f>
        <v>10584</v>
      </c>
      <c r="H65" s="21">
        <f t="shared" si="0"/>
        <v>125560</v>
      </c>
      <c r="I65" s="21">
        <f>INDEX(Data[],MATCH($A65,Data[Dist],0),MATCH(I$5,Data[#Headers],0))</f>
        <v>177741</v>
      </c>
      <c r="K65" s="59">
        <f>INDEX('Payment Total'!$A$7:$H$331,MATCH('Payment by Source'!$A65,'Payment Total'!$A$7:$A$331,0),3)-I65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1255606</v>
      </c>
      <c r="V65" s="136">
        <f t="shared" si="1"/>
        <v>125561</v>
      </c>
      <c r="W65" s="136">
        <f t="shared" si="2"/>
        <v>1255610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13256</v>
      </c>
      <c r="D66" s="21">
        <f>IF(Notes!$B$2="June",ROUND('Budget by Source'!D66/10,0)+Q66,ROUND('Budget by Source'!D66/10,0))</f>
        <v>83352</v>
      </c>
      <c r="E66" s="21">
        <f>IF(Notes!$B$2="June",ROUND('Budget by Source'!E66/10,0)+R66,ROUND('Budget by Source'!E66/10,0))</f>
        <v>8594</v>
      </c>
      <c r="F66" s="21">
        <f>IF(Notes!$B$2="June",ROUND('Budget by Source'!F66/10,0)+S66,ROUND('Budget by Source'!F66/10,0))</f>
        <v>8019</v>
      </c>
      <c r="G66" s="21">
        <f>IF(Notes!$B$2="June",ROUND('Budget by Source'!G66/10,0)+T66,ROUND('Budget by Source'!G66/10,0))</f>
        <v>39334</v>
      </c>
      <c r="H66" s="21">
        <f t="shared" si="0"/>
        <v>666585</v>
      </c>
      <c r="I66" s="21">
        <f>INDEX(Data[],MATCH($A66,Data[Dist],0),MATCH(I$5,Data[#Headers],0))</f>
        <v>819140</v>
      </c>
      <c r="K66" s="59">
        <f>INDEX('Payment Total'!$A$7:$H$331,MATCH('Payment by Source'!$A66,'Payment Total'!$A$7:$A$331,0),3)-I66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6665851</v>
      </c>
      <c r="V66" s="136">
        <f t="shared" si="1"/>
        <v>666585</v>
      </c>
      <c r="W66" s="136">
        <f t="shared" si="2"/>
        <v>6665850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17144</v>
      </c>
      <c r="D67" s="21">
        <f>IF(Notes!$B$2="June",ROUND('Budget by Source'!D67/10,0)+Q67,ROUND('Budget by Source'!D67/10,0))</f>
        <v>79942</v>
      </c>
      <c r="E67" s="21">
        <f>IF(Notes!$B$2="June",ROUND('Budget by Source'!E67/10,0)+R67,ROUND('Budget by Source'!E67/10,0))</f>
        <v>7292</v>
      </c>
      <c r="F67" s="21">
        <f>IF(Notes!$B$2="June",ROUND('Budget by Source'!F67/10,0)+S67,ROUND('Budget by Source'!F67/10,0))</f>
        <v>6309</v>
      </c>
      <c r="G67" s="21">
        <f>IF(Notes!$B$2="June",ROUND('Budget by Source'!G67/10,0)+T67,ROUND('Budget by Source'!G67/10,0))</f>
        <v>37725</v>
      </c>
      <c r="H67" s="21">
        <f t="shared" si="0"/>
        <v>578143</v>
      </c>
      <c r="I67" s="21">
        <f>INDEX(Data[],MATCH($A67,Data[Dist],0),MATCH(I$5,Data[#Headers],0))</f>
        <v>726555</v>
      </c>
      <c r="K67" s="59">
        <f>INDEX('Payment Total'!$A$7:$H$331,MATCH('Payment by Source'!$A67,'Payment Total'!$A$7:$A$331,0),3)-I67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5781441</v>
      </c>
      <c r="V67" s="136">
        <f t="shared" si="1"/>
        <v>578144</v>
      </c>
      <c r="W67" s="136">
        <f t="shared" si="2"/>
        <v>5781440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19880</v>
      </c>
      <c r="D68" s="21">
        <f>IF(Notes!$B$2="June",ROUND('Budget by Source'!D68/10,0)+Q68,ROUND('Budget by Source'!D68/10,0))</f>
        <v>78173</v>
      </c>
      <c r="E68" s="21">
        <f>IF(Notes!$B$2="June",ROUND('Budget by Source'!E68/10,0)+R68,ROUND('Budget by Source'!E68/10,0))</f>
        <v>8264</v>
      </c>
      <c r="F68" s="21">
        <f>IF(Notes!$B$2="June",ROUND('Budget by Source'!F68/10,0)+S68,ROUND('Budget by Source'!F68/10,0))</f>
        <v>7579</v>
      </c>
      <c r="G68" s="21">
        <f>IF(Notes!$B$2="June",ROUND('Budget by Source'!G68/10,0)+T68,ROUND('Budget by Source'!G68/10,0))</f>
        <v>37262</v>
      </c>
      <c r="H68" s="21">
        <f t="shared" si="0"/>
        <v>466678</v>
      </c>
      <c r="I68" s="21">
        <f>INDEX(Data[],MATCH($A68,Data[Dist],0),MATCH(I$5,Data[#Headers],0))</f>
        <v>617836</v>
      </c>
      <c r="K68" s="59">
        <f>INDEX('Payment Total'!$A$7:$H$331,MATCH('Payment by Source'!$A68,'Payment Total'!$A$7:$A$331,0),3)-I68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4666780</v>
      </c>
      <c r="V68" s="136">
        <f t="shared" si="1"/>
        <v>466678</v>
      </c>
      <c r="W68" s="136">
        <f t="shared" si="2"/>
        <v>4666780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19092</v>
      </c>
      <c r="D69" s="21">
        <f>IF(Notes!$B$2="June",ROUND('Budget by Source'!D69/10,0)+Q69,ROUND('Budget by Source'!D69/10,0))</f>
        <v>113038</v>
      </c>
      <c r="E69" s="21">
        <f>IF(Notes!$B$2="June",ROUND('Budget by Source'!E69/10,0)+R69,ROUND('Budget by Source'!E69/10,0))</f>
        <v>12494</v>
      </c>
      <c r="F69" s="21">
        <f>IF(Notes!$B$2="June",ROUND('Budget by Source'!F69/10,0)+S69,ROUND('Budget by Source'!F69/10,0))</f>
        <v>10046</v>
      </c>
      <c r="G69" s="21">
        <f>IF(Notes!$B$2="June",ROUND('Budget by Source'!G69/10,0)+T69,ROUND('Budget by Source'!G69/10,0))</f>
        <v>54058</v>
      </c>
      <c r="H69" s="21">
        <f t="shared" si="0"/>
        <v>1008059</v>
      </c>
      <c r="I69" s="21">
        <f>INDEX(Data[],MATCH($A69,Data[Dist],0),MATCH(I$5,Data[#Headers],0))</f>
        <v>1216787</v>
      </c>
      <c r="K69" s="59">
        <f>INDEX('Payment Total'!$A$7:$H$331,MATCH('Payment by Source'!$A69,'Payment Total'!$A$7:$A$331,0),3)-I69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10080578</v>
      </c>
      <c r="V69" s="136">
        <f t="shared" si="1"/>
        <v>1008058</v>
      </c>
      <c r="W69" s="136">
        <f t="shared" si="2"/>
        <v>10080580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7403</v>
      </c>
      <c r="D70" s="21">
        <f>IF(Notes!$B$2="June",ROUND('Budget by Source'!D70/10,0)+Q70,ROUND('Budget by Source'!D70/10,0))</f>
        <v>37788</v>
      </c>
      <c r="E70" s="21">
        <f>IF(Notes!$B$2="June",ROUND('Budget by Source'!E70/10,0)+R70,ROUND('Budget by Source'!E70/10,0))</f>
        <v>2403</v>
      </c>
      <c r="F70" s="21">
        <f>IF(Notes!$B$2="June",ROUND('Budget by Source'!F70/10,0)+S70,ROUND('Budget by Source'!F70/10,0))</f>
        <v>2322</v>
      </c>
      <c r="G70" s="21">
        <f>IF(Notes!$B$2="June",ROUND('Budget by Source'!G70/10,0)+T70,ROUND('Budget by Source'!G70/10,0))</f>
        <v>10713</v>
      </c>
      <c r="H70" s="21">
        <f t="shared" si="0"/>
        <v>178851</v>
      </c>
      <c r="I70" s="21">
        <f>INDEX(Data[],MATCH($A70,Data[Dist],0),MATCH(I$5,Data[#Headers],0))</f>
        <v>239480</v>
      </c>
      <c r="K70" s="59">
        <f>INDEX('Payment Total'!$A$7:$H$331,MATCH('Payment by Source'!$A70,'Payment Total'!$A$7:$A$331,0),3)-I70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1788507</v>
      </c>
      <c r="V70" s="136">
        <f t="shared" si="1"/>
        <v>178851</v>
      </c>
      <c r="W70" s="136">
        <f t="shared" si="2"/>
        <v>1788510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1948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2122</v>
      </c>
      <c r="F71" s="21">
        <f>IF(Notes!$B$2="June",ROUND('Budget by Source'!F71/10,0)+S71,ROUND('Budget by Source'!F71/10,0))</f>
        <v>2277</v>
      </c>
      <c r="G71" s="21">
        <f>IF(Notes!$B$2="June",ROUND('Budget by Source'!G71/10,0)+T71,ROUND('Budget by Source'!G71/10,0))</f>
        <v>10691</v>
      </c>
      <c r="H71" s="21">
        <f t="shared" ref="H71:H134" si="3">I71-SUM(C71:G71)</f>
        <v>47242</v>
      </c>
      <c r="I71" s="21">
        <f>INDEX(Data[],MATCH($A71,Data[Dist],0),MATCH(I$5,Data[#Headers],0))</f>
        <v>97517</v>
      </c>
      <c r="K71" s="59">
        <f>INDEX('Payment Total'!$A$7:$H$331,MATCH('Payment by Source'!$A71,'Payment Total'!$A$7:$A$331,0),3)-I71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472421</v>
      </c>
      <c r="V71" s="136">
        <f t="shared" ref="V71:V134" si="4">ROUND(U71/10,0)</f>
        <v>47242</v>
      </c>
      <c r="W71" s="136">
        <f t="shared" ref="W71:W134" si="5">V71*10</f>
        <v>472420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61563</v>
      </c>
      <c r="D72" s="21">
        <f>IF(Notes!$B$2="June",ROUND('Budget by Source'!D72/10,0)+Q72,ROUND('Budget by Source'!D72/10,0))</f>
        <v>223940</v>
      </c>
      <c r="E72" s="21">
        <f>IF(Notes!$B$2="June",ROUND('Budget by Source'!E72/10,0)+R72,ROUND('Budget by Source'!E72/10,0))</f>
        <v>21017</v>
      </c>
      <c r="F72" s="21">
        <f>IF(Notes!$B$2="June",ROUND('Budget by Source'!F72/10,0)+S72,ROUND('Budget by Source'!F72/10,0))</f>
        <v>22577</v>
      </c>
      <c r="G72" s="21">
        <f>IF(Notes!$B$2="June",ROUND('Budget by Source'!G72/10,0)+T72,ROUND('Budget by Source'!G72/10,0))</f>
        <v>115811</v>
      </c>
      <c r="H72" s="21">
        <f t="shared" si="3"/>
        <v>1679562</v>
      </c>
      <c r="I72" s="21">
        <f>INDEX(Data[],MATCH($A72,Data[Dist],0),MATCH(I$5,Data[#Headers],0))</f>
        <v>2124470</v>
      </c>
      <c r="K72" s="59">
        <f>INDEX('Payment Total'!$A$7:$H$331,MATCH('Payment by Source'!$A72,'Payment Total'!$A$7:$A$331,0),3)-I72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16795613</v>
      </c>
      <c r="V72" s="136">
        <f t="shared" si="4"/>
        <v>1679561</v>
      </c>
      <c r="W72" s="136">
        <f t="shared" si="5"/>
        <v>16795610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18703</v>
      </c>
      <c r="D73" s="21">
        <f>IF(Notes!$B$2="June",ROUND('Budget by Source'!D73/10,0)+Q73,ROUND('Budget by Source'!D73/10,0))</f>
        <v>94550</v>
      </c>
      <c r="E73" s="21">
        <f>IF(Notes!$B$2="June",ROUND('Budget by Source'!E73/10,0)+R73,ROUND('Budget by Source'!E73/10,0))</f>
        <v>8889</v>
      </c>
      <c r="F73" s="21">
        <f>IF(Notes!$B$2="June",ROUND('Budget by Source'!F73/10,0)+S73,ROUND('Budget by Source'!F73/10,0))</f>
        <v>8466</v>
      </c>
      <c r="G73" s="21">
        <f>IF(Notes!$B$2="June",ROUND('Budget by Source'!G73/10,0)+T73,ROUND('Budget by Source'!G73/10,0))</f>
        <v>44619</v>
      </c>
      <c r="H73" s="21">
        <f t="shared" si="3"/>
        <v>317696</v>
      </c>
      <c r="I73" s="21">
        <f>INDEX(Data[],MATCH($A73,Data[Dist],0),MATCH(I$5,Data[#Headers],0))</f>
        <v>492923</v>
      </c>
      <c r="K73" s="59">
        <f>INDEX('Payment Total'!$A$7:$H$331,MATCH('Payment by Source'!$A73,'Payment Total'!$A$7:$A$331,0),3)-I73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3176969</v>
      </c>
      <c r="V73" s="136">
        <f t="shared" si="4"/>
        <v>317697</v>
      </c>
      <c r="W73" s="136">
        <f t="shared" si="5"/>
        <v>3176970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72473</v>
      </c>
      <c r="D74" s="21">
        <f>IF(Notes!$B$2="June",ROUND('Budget by Source'!D74/10,0)+Q74,ROUND('Budget by Source'!D74/10,0))</f>
        <v>257060</v>
      </c>
      <c r="E74" s="21">
        <f>IF(Notes!$B$2="June",ROUND('Budget by Source'!E74/10,0)+R74,ROUND('Budget by Source'!E74/10,0))</f>
        <v>32696</v>
      </c>
      <c r="F74" s="21">
        <f>IF(Notes!$B$2="June",ROUND('Budget by Source'!F74/10,0)+S74,ROUND('Budget by Source'!F74/10,0))</f>
        <v>28306</v>
      </c>
      <c r="G74" s="21">
        <f>IF(Notes!$B$2="June",ROUND('Budget by Source'!G74/10,0)+T74,ROUND('Budget by Source'!G74/10,0))</f>
        <v>138306</v>
      </c>
      <c r="H74" s="21">
        <f t="shared" si="3"/>
        <v>2690933</v>
      </c>
      <c r="I74" s="21">
        <f>INDEX(Data[],MATCH($A74,Data[Dist],0),MATCH(I$5,Data[#Headers],0))</f>
        <v>3219774</v>
      </c>
      <c r="K74" s="59">
        <f>INDEX('Payment Total'!$A$7:$H$331,MATCH('Payment by Source'!$A74,'Payment Total'!$A$7:$A$331,0),3)-I74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26909331</v>
      </c>
      <c r="V74" s="136">
        <f t="shared" si="4"/>
        <v>2690933</v>
      </c>
      <c r="W74" s="136">
        <f t="shared" si="5"/>
        <v>26909330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15975</v>
      </c>
      <c r="D75" s="21">
        <f>IF(Notes!$B$2="June",ROUND('Budget by Source'!D75/10,0)+Q75,ROUND('Budget by Source'!D75/10,0))</f>
        <v>65990</v>
      </c>
      <c r="E75" s="21">
        <f>IF(Notes!$B$2="June",ROUND('Budget by Source'!E75/10,0)+R75,ROUND('Budget by Source'!E75/10,0))</f>
        <v>5577</v>
      </c>
      <c r="F75" s="21">
        <f>IF(Notes!$B$2="June",ROUND('Budget by Source'!F75/10,0)+S75,ROUND('Budget by Source'!F75/10,0))</f>
        <v>4806</v>
      </c>
      <c r="G75" s="21">
        <f>IF(Notes!$B$2="June",ROUND('Budget by Source'!G75/10,0)+T75,ROUND('Budget by Source'!G75/10,0))</f>
        <v>27069</v>
      </c>
      <c r="H75" s="21">
        <f t="shared" si="3"/>
        <v>419724</v>
      </c>
      <c r="I75" s="21">
        <f>INDEX(Data[],MATCH($A75,Data[Dist],0),MATCH(I$5,Data[#Headers],0))</f>
        <v>539141</v>
      </c>
      <c r="K75" s="59">
        <f>INDEX('Payment Total'!$A$7:$H$331,MATCH('Payment by Source'!$A75,'Payment Total'!$A$7:$A$331,0),3)-I75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4197242</v>
      </c>
      <c r="V75" s="136">
        <f t="shared" si="4"/>
        <v>419724</v>
      </c>
      <c r="W75" s="136">
        <f t="shared" si="5"/>
        <v>4197240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112217</v>
      </c>
      <c r="D76" s="21">
        <f>IF(Notes!$B$2="June",ROUND('Budget by Source'!D76/10,0)+Q76,ROUND('Budget by Source'!D76/10,0))</f>
        <v>358978</v>
      </c>
      <c r="E76" s="21">
        <f>IF(Notes!$B$2="June",ROUND('Budget by Source'!E76/10,0)+R76,ROUND('Budget by Source'!E76/10,0))</f>
        <v>42347</v>
      </c>
      <c r="F76" s="21">
        <f>IF(Notes!$B$2="June",ROUND('Budget by Source'!F76/10,0)+S76,ROUND('Budget by Source'!F76/10,0))</f>
        <v>40257</v>
      </c>
      <c r="G76" s="21">
        <f>IF(Notes!$B$2="June",ROUND('Budget by Source'!G76/10,0)+T76,ROUND('Budget by Source'!G76/10,0))</f>
        <v>193939</v>
      </c>
      <c r="H76" s="21">
        <f t="shared" si="3"/>
        <v>2630787</v>
      </c>
      <c r="I76" s="21">
        <f>INDEX(Data[],MATCH($A76,Data[Dist],0),MATCH(I$5,Data[#Headers],0))</f>
        <v>3378525</v>
      </c>
      <c r="K76" s="59">
        <f>INDEX('Payment Total'!$A$7:$H$331,MATCH('Payment by Source'!$A76,'Payment Total'!$A$7:$A$331,0),3)-I76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26307863</v>
      </c>
      <c r="V76" s="136">
        <f t="shared" si="4"/>
        <v>2630786</v>
      </c>
      <c r="W76" s="136">
        <f t="shared" si="5"/>
        <v>26307860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8572</v>
      </c>
      <c r="D77" s="21">
        <f>IF(Notes!$B$2="June",ROUND('Budget by Source'!D77/10,0)+Q77,ROUND('Budget by Source'!D77/10,0))</f>
        <v>48782</v>
      </c>
      <c r="E77" s="21">
        <f>IF(Notes!$B$2="June",ROUND('Budget by Source'!E77/10,0)+R77,ROUND('Budget by Source'!E77/10,0))</f>
        <v>3526</v>
      </c>
      <c r="F77" s="21">
        <f>IF(Notes!$B$2="June",ROUND('Budget by Source'!F77/10,0)+S77,ROUND('Budget by Source'!F77/10,0))</f>
        <v>3229</v>
      </c>
      <c r="G77" s="21">
        <f>IF(Notes!$B$2="June",ROUND('Budget by Source'!G77/10,0)+T77,ROUND('Budget by Source'!G77/10,0))</f>
        <v>17096</v>
      </c>
      <c r="H77" s="21">
        <f t="shared" si="3"/>
        <v>259456</v>
      </c>
      <c r="I77" s="21">
        <f>INDEX(Data[],MATCH($A77,Data[Dist],0),MATCH(I$5,Data[#Headers],0))</f>
        <v>340661</v>
      </c>
      <c r="K77" s="59">
        <f>INDEX('Payment Total'!$A$7:$H$331,MATCH('Payment by Source'!$A77,'Payment Total'!$A$7:$A$331,0),3)-I77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2594554</v>
      </c>
      <c r="V77" s="136">
        <f t="shared" si="4"/>
        <v>259455</v>
      </c>
      <c r="W77" s="136">
        <f t="shared" si="5"/>
        <v>2594550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8572</v>
      </c>
      <c r="D78" s="21">
        <f>IF(Notes!$B$2="June",ROUND('Budget by Source'!D78/10,0)+Q78,ROUND('Budget by Source'!D78/10,0))</f>
        <v>48653</v>
      </c>
      <c r="E78" s="21">
        <f>IF(Notes!$B$2="June",ROUND('Budget by Source'!E78/10,0)+R78,ROUND('Budget by Source'!E78/10,0))</f>
        <v>3548</v>
      </c>
      <c r="F78" s="21">
        <f>IF(Notes!$B$2="June",ROUND('Budget by Source'!F78/10,0)+S78,ROUND('Budget by Source'!F78/10,0))</f>
        <v>3331</v>
      </c>
      <c r="G78" s="21">
        <f>IF(Notes!$B$2="June",ROUND('Budget by Source'!G78/10,0)+T78,ROUND('Budget by Source'!G78/10,0))</f>
        <v>17183</v>
      </c>
      <c r="H78" s="21">
        <f t="shared" si="3"/>
        <v>178580</v>
      </c>
      <c r="I78" s="21">
        <f>INDEX(Data[],MATCH($A78,Data[Dist],0),MATCH(I$5,Data[#Headers],0))</f>
        <v>259867</v>
      </c>
      <c r="K78" s="59">
        <f>INDEX('Payment Total'!$A$7:$H$331,MATCH('Payment by Source'!$A78,'Payment Total'!$A$7:$A$331,0),3)-I78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1785798</v>
      </c>
      <c r="V78" s="136">
        <f t="shared" si="4"/>
        <v>178580</v>
      </c>
      <c r="W78" s="136">
        <f t="shared" si="5"/>
        <v>1785800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17534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6601</v>
      </c>
      <c r="F79" s="21">
        <f>IF(Notes!$B$2="June",ROUND('Budget by Source'!F79/10,0)+S79,ROUND('Budget by Source'!F79/10,0))</f>
        <v>6327</v>
      </c>
      <c r="G79" s="21">
        <f>IF(Notes!$B$2="June",ROUND('Budget by Source'!G79/10,0)+T79,ROUND('Budget by Source'!G79/10,0))</f>
        <v>28603</v>
      </c>
      <c r="H79" s="21">
        <f t="shared" si="3"/>
        <v>498651</v>
      </c>
      <c r="I79" s="21">
        <f>INDEX(Data[],MATCH($A79,Data[Dist],0),MATCH(I$5,Data[#Headers],0))</f>
        <v>637459</v>
      </c>
      <c r="K79" s="59">
        <f>INDEX('Payment Total'!$A$7:$H$331,MATCH('Payment by Source'!$A79,'Payment Total'!$A$7:$A$331,0),3)-I79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4986509</v>
      </c>
      <c r="V79" s="136">
        <f t="shared" si="4"/>
        <v>498651</v>
      </c>
      <c r="W79" s="136">
        <f t="shared" si="5"/>
        <v>4986510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46632</v>
      </c>
      <c r="E80" s="21">
        <f>IF(Notes!$B$2="June",ROUND('Budget by Source'!E80/10,0)+R80,ROUND('Budget by Source'!E80/10,0))</f>
        <v>3776</v>
      </c>
      <c r="F80" s="21">
        <f>IF(Notes!$B$2="June",ROUND('Budget by Source'!F80/10,0)+S80,ROUND('Budget by Source'!F80/10,0))</f>
        <v>3511</v>
      </c>
      <c r="G80" s="21">
        <f>IF(Notes!$B$2="June",ROUND('Budget by Source'!G80/10,0)+T80,ROUND('Budget by Source'!G80/10,0))</f>
        <v>16470</v>
      </c>
      <c r="H80" s="21">
        <f t="shared" si="3"/>
        <v>238409</v>
      </c>
      <c r="I80" s="21">
        <f>INDEX(Data[],MATCH($A80,Data[Dist],0),MATCH(I$5,Data[#Headers],0))</f>
        <v>314253</v>
      </c>
      <c r="K80" s="59">
        <f>INDEX('Payment Total'!$A$7:$H$331,MATCH('Payment by Source'!$A80,'Payment Total'!$A$7:$A$331,0),3)-I80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2384098</v>
      </c>
      <c r="V80" s="136">
        <f t="shared" si="4"/>
        <v>238410</v>
      </c>
      <c r="W80" s="136">
        <f t="shared" si="5"/>
        <v>2384100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8962</v>
      </c>
      <c r="D81" s="21">
        <f>IF(Notes!$B$2="June",ROUND('Budget by Source'!D81/10,0)+Q81,ROUND('Budget by Source'!D81/10,0))</f>
        <v>40236</v>
      </c>
      <c r="E81" s="21">
        <f>IF(Notes!$B$2="June",ROUND('Budget by Source'!E81/10,0)+R81,ROUND('Budget by Source'!E81/10,0))</f>
        <v>3401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14211</v>
      </c>
      <c r="H81" s="21">
        <f t="shared" si="3"/>
        <v>126126</v>
      </c>
      <c r="I81" s="21">
        <f>INDEX(Data[],MATCH($A81,Data[Dist],0),MATCH(I$5,Data[#Headers],0))</f>
        <v>195841</v>
      </c>
      <c r="K81" s="59">
        <f>INDEX('Payment Total'!$A$7:$H$331,MATCH('Payment by Source'!$A81,'Payment Total'!$A$7:$A$331,0),3)-I81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1261272</v>
      </c>
      <c r="V81" s="136">
        <f t="shared" si="4"/>
        <v>126127</v>
      </c>
      <c r="W81" s="136">
        <f t="shared" si="5"/>
        <v>1261270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141034</v>
      </c>
      <c r="D82" s="21">
        <f>IF(Notes!$B$2="June",ROUND('Budget by Source'!D82/10,0)+Q82,ROUND('Budget by Source'!D82/10,0))</f>
        <v>621608</v>
      </c>
      <c r="E82" s="21">
        <f>IF(Notes!$B$2="June",ROUND('Budget by Source'!E82/10,0)+R82,ROUND('Budget by Source'!E82/10,0))</f>
        <v>83570</v>
      </c>
      <c r="F82" s="21">
        <f>IF(Notes!$B$2="June",ROUND('Budget by Source'!F82/10,0)+S82,ROUND('Budget by Source'!F82/10,0))</f>
        <v>66669</v>
      </c>
      <c r="G82" s="21">
        <f>IF(Notes!$B$2="June",ROUND('Budget by Source'!G82/10,0)+T82,ROUND('Budget by Source'!G82/10,0))</f>
        <v>335826</v>
      </c>
      <c r="H82" s="21">
        <f t="shared" si="3"/>
        <v>6596585</v>
      </c>
      <c r="I82" s="21">
        <f>INDEX(Data[],MATCH($A82,Data[Dist],0),MATCH(I$5,Data[#Headers],0))</f>
        <v>7845292</v>
      </c>
      <c r="K82" s="59">
        <f>INDEX('Payment Total'!$A$7:$H$331,MATCH('Payment by Source'!$A82,'Payment Total'!$A$7:$A$331,0),3)-I82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65965847</v>
      </c>
      <c r="V82" s="136">
        <f t="shared" si="4"/>
        <v>6596585</v>
      </c>
      <c r="W82" s="136">
        <f t="shared" si="5"/>
        <v>65965850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31951</v>
      </c>
      <c r="D83" s="21">
        <f>IF(Notes!$B$2="June",ROUND('Budget by Source'!D83/10,0)+Q83,ROUND('Budget by Source'!D83/10,0))</f>
        <v>112497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10569</v>
      </c>
      <c r="G83" s="21">
        <f>IF(Notes!$B$2="June",ROUND('Budget by Source'!G83/10,0)+T83,ROUND('Budget by Source'!G83/10,0))</f>
        <v>53088</v>
      </c>
      <c r="H83" s="21">
        <f t="shared" si="3"/>
        <v>845233</v>
      </c>
      <c r="I83" s="21">
        <f>INDEX(Data[],MATCH($A83,Data[Dist],0),MATCH(I$5,Data[#Headers],0))</f>
        <v>1065350</v>
      </c>
      <c r="K83" s="59">
        <f>INDEX('Payment Total'!$A$7:$H$331,MATCH('Payment by Source'!$A83,'Payment Total'!$A$7:$A$331,0),3)-I83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8452350</v>
      </c>
      <c r="V83" s="136">
        <f t="shared" si="4"/>
        <v>845235</v>
      </c>
      <c r="W83" s="136">
        <f t="shared" si="5"/>
        <v>8452350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64291</v>
      </c>
      <c r="D84" s="21">
        <f>IF(Notes!$B$2="June",ROUND('Budget by Source'!D84/10,0)+Q84,ROUND('Budget by Source'!D84/10,0))</f>
        <v>247408</v>
      </c>
      <c r="E84" s="21">
        <f>IF(Notes!$B$2="June",ROUND('Budget by Source'!E84/10,0)+R84,ROUND('Budget by Source'!E84/10,0))</f>
        <v>27225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133663</v>
      </c>
      <c r="H84" s="21">
        <f t="shared" si="3"/>
        <v>1991983</v>
      </c>
      <c r="I84" s="21">
        <f>INDEX(Data[],MATCH($A84,Data[Dist],0),MATCH(I$5,Data[#Headers],0))</f>
        <v>2488876</v>
      </c>
      <c r="K84" s="59">
        <f>INDEX('Payment Total'!$A$7:$H$331,MATCH('Payment by Source'!$A84,'Payment Total'!$A$7:$A$331,0),3)-I84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19919821</v>
      </c>
      <c r="V84" s="136">
        <f t="shared" si="4"/>
        <v>1991982</v>
      </c>
      <c r="W84" s="136">
        <f t="shared" si="5"/>
        <v>19919820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12079</v>
      </c>
      <c r="D85" s="21">
        <f>IF(Notes!$B$2="June",ROUND('Budget by Source'!D85/10,0)+Q85,ROUND('Budget by Source'!D85/10,0))</f>
        <v>47498</v>
      </c>
      <c r="E85" s="21">
        <f>IF(Notes!$B$2="June",ROUND('Budget by Source'!E85/10,0)+R85,ROUND('Budget by Source'!E85/10,0))</f>
        <v>3696</v>
      </c>
      <c r="F85" s="21">
        <f>IF(Notes!$B$2="June",ROUND('Budget by Source'!F85/10,0)+S85,ROUND('Budget by Source'!F85/10,0))</f>
        <v>3326</v>
      </c>
      <c r="G85" s="21">
        <f>IF(Notes!$B$2="June",ROUND('Budget by Source'!G85/10,0)+T85,ROUND('Budget by Source'!G85/10,0))</f>
        <v>16775</v>
      </c>
      <c r="H85" s="21">
        <f t="shared" si="3"/>
        <v>259317</v>
      </c>
      <c r="I85" s="21">
        <f>INDEX(Data[],MATCH($A85,Data[Dist],0),MATCH(I$5,Data[#Headers],0))</f>
        <v>342691</v>
      </c>
      <c r="K85" s="59">
        <f>INDEX('Payment Total'!$A$7:$H$331,MATCH('Payment by Source'!$A85,'Payment Total'!$A$7:$A$331,0),3)-I85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2593168</v>
      </c>
      <c r="V85" s="136">
        <f t="shared" si="4"/>
        <v>259317</v>
      </c>
      <c r="W85" s="136">
        <f t="shared" si="5"/>
        <v>2593170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1029984</v>
      </c>
      <c r="E86" s="21">
        <f>IF(Notes!$B$2="June",ROUND('Budget by Source'!E86/10,0)+R86,ROUND('Budget by Source'!E86/10,0))</f>
        <v>137898</v>
      </c>
      <c r="F86" s="21">
        <f>IF(Notes!$B$2="June",ROUND('Budget by Source'!F86/10,0)+S86,ROUND('Budget by Source'!F86/10,0))</f>
        <v>118232</v>
      </c>
      <c r="G86" s="21">
        <f>IF(Notes!$B$2="June",ROUND('Budget by Source'!G86/10,0)+T86,ROUND('Budget by Source'!G86/10,0))</f>
        <v>556453</v>
      </c>
      <c r="H86" s="21">
        <f t="shared" si="3"/>
        <v>8890529</v>
      </c>
      <c r="I86" s="21">
        <f>INDEX(Data[],MATCH($A86,Data[Dist],0),MATCH(I$5,Data[#Headers],0))</f>
        <v>10987158</v>
      </c>
      <c r="K86" s="59">
        <f>INDEX('Payment Total'!$A$7:$H$331,MATCH('Payment by Source'!$A86,'Payment Total'!$A$7:$A$331,0),3)-I86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88905302</v>
      </c>
      <c r="V86" s="136">
        <f t="shared" si="4"/>
        <v>8890530</v>
      </c>
      <c r="W86" s="136">
        <f t="shared" si="5"/>
        <v>88905300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14417</v>
      </c>
      <c r="D87" s="21">
        <f>IF(Notes!$B$2="June",ROUND('Budget by Source'!D87/10,0)+Q87,ROUND('Budget by Source'!D87/10,0))</f>
        <v>89884</v>
      </c>
      <c r="E87" s="21">
        <f>IF(Notes!$B$2="June",ROUND('Budget by Source'!E87/10,0)+R87,ROUND('Budget by Source'!E87/10,0))</f>
        <v>8553</v>
      </c>
      <c r="F87" s="21">
        <f>IF(Notes!$B$2="June",ROUND('Budget by Source'!F87/10,0)+S87,ROUND('Budget by Source'!F87/10,0))</f>
        <v>8384</v>
      </c>
      <c r="G87" s="21">
        <f>IF(Notes!$B$2="June",ROUND('Budget by Source'!G87/10,0)+T87,ROUND('Budget by Source'!G87/10,0))</f>
        <v>42416</v>
      </c>
      <c r="H87" s="21">
        <f t="shared" si="3"/>
        <v>667062</v>
      </c>
      <c r="I87" s="21">
        <f>INDEX(Data[],MATCH($A87,Data[Dist],0),MATCH(I$5,Data[#Headers],0))</f>
        <v>830716</v>
      </c>
      <c r="K87" s="59">
        <f>INDEX('Payment Total'!$A$7:$H$331,MATCH('Payment by Source'!$A87,'Payment Total'!$A$7:$A$331,0),3)-I87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6670624</v>
      </c>
      <c r="V87" s="136">
        <f t="shared" si="4"/>
        <v>667062</v>
      </c>
      <c r="W87" s="136">
        <f t="shared" si="5"/>
        <v>6670620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35068</v>
      </c>
      <c r="D88" s="21">
        <f>IF(Notes!$B$2="June",ROUND('Budget by Source'!D88/10,0)+Q88,ROUND('Budget by Source'!D88/10,0))</f>
        <v>130758</v>
      </c>
      <c r="E88" s="21">
        <f>IF(Notes!$B$2="June",ROUND('Budget by Source'!E88/10,0)+R88,ROUND('Budget by Source'!E88/10,0))</f>
        <v>12111</v>
      </c>
      <c r="F88" s="21">
        <f>IF(Notes!$B$2="June",ROUND('Budget by Source'!F88/10,0)+S88,ROUND('Budget by Source'!F88/10,0))</f>
        <v>12324</v>
      </c>
      <c r="G88" s="21">
        <f>IF(Notes!$B$2="June",ROUND('Budget by Source'!G88/10,0)+T88,ROUND('Budget by Source'!G88/10,0))</f>
        <v>59592</v>
      </c>
      <c r="H88" s="21">
        <f t="shared" si="3"/>
        <v>725260</v>
      </c>
      <c r="I88" s="21">
        <f>INDEX(Data[],MATCH($A88,Data[Dist],0),MATCH(I$5,Data[#Headers],0))</f>
        <v>975113</v>
      </c>
      <c r="K88" s="59">
        <f>INDEX('Payment Total'!$A$7:$H$331,MATCH('Payment by Source'!$A88,'Payment Total'!$A$7:$A$331,0),3)-I88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7252598</v>
      </c>
      <c r="V88" s="136">
        <f t="shared" si="4"/>
        <v>725260</v>
      </c>
      <c r="W88" s="136">
        <f t="shared" si="5"/>
        <v>7252600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7403</v>
      </c>
      <c r="D89" s="21">
        <f>IF(Notes!$B$2="June",ROUND('Budget by Source'!D89/10,0)+Q89,ROUND('Budget by Source'!D89/10,0))</f>
        <v>22038</v>
      </c>
      <c r="E89" s="21">
        <f>IF(Notes!$B$2="June",ROUND('Budget by Source'!E89/10,0)+R89,ROUND('Budget by Source'!E89/10,0))</f>
        <v>1544</v>
      </c>
      <c r="F89" s="21">
        <f>IF(Notes!$B$2="June",ROUND('Budget by Source'!F89/10,0)+S89,ROUND('Budget by Source'!F89/10,0))</f>
        <v>1012</v>
      </c>
      <c r="G89" s="21">
        <f>IF(Notes!$B$2="June",ROUND('Budget by Source'!G89/10,0)+T89,ROUND('Budget by Source'!G89/10,0))</f>
        <v>7371</v>
      </c>
      <c r="H89" s="21">
        <f t="shared" si="3"/>
        <v>104127</v>
      </c>
      <c r="I89" s="21">
        <f>INDEX(Data[],MATCH($A89,Data[Dist],0),MATCH(I$5,Data[#Headers],0))</f>
        <v>143495</v>
      </c>
      <c r="K89" s="59">
        <f>INDEX('Payment Total'!$A$7:$H$331,MATCH('Payment by Source'!$A89,'Payment Total'!$A$7:$A$331,0),3)-I89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1041272</v>
      </c>
      <c r="V89" s="136">
        <f t="shared" si="4"/>
        <v>104127</v>
      </c>
      <c r="W89" s="136">
        <f t="shared" si="5"/>
        <v>1041270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45191</v>
      </c>
      <c r="D90" s="21">
        <f>IF(Notes!$B$2="June",ROUND('Budget by Source'!D90/10,0)+Q90,ROUND('Budget by Source'!D90/10,0))</f>
        <v>151612</v>
      </c>
      <c r="E90" s="21">
        <f>IF(Notes!$B$2="June",ROUND('Budget by Source'!E90/10,0)+R90,ROUND('Budget by Source'!E90/10,0))</f>
        <v>19216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78438</v>
      </c>
      <c r="H90" s="21">
        <f t="shared" si="3"/>
        <v>1427937</v>
      </c>
      <c r="I90" s="21">
        <f>INDEX(Data[],MATCH($A90,Data[Dist],0),MATCH(I$5,Data[#Headers],0))</f>
        <v>1738354</v>
      </c>
      <c r="K90" s="59">
        <f>INDEX('Payment Total'!$A$7:$H$331,MATCH('Payment by Source'!$A90,'Payment Total'!$A$7:$A$331,0),3)-I90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14279383</v>
      </c>
      <c r="V90" s="136">
        <f t="shared" si="4"/>
        <v>1427938</v>
      </c>
      <c r="W90" s="136">
        <f t="shared" si="5"/>
        <v>14279380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17144</v>
      </c>
      <c r="D91" s="21">
        <f>IF(Notes!$B$2="June",ROUND('Budget by Source'!D91/10,0)+Q91,ROUND('Budget by Source'!D91/10,0))</f>
        <v>77258</v>
      </c>
      <c r="E91" s="21">
        <f>IF(Notes!$B$2="June",ROUND('Budget by Source'!E91/10,0)+R91,ROUND('Budget by Source'!E91/10,0))</f>
        <v>5741</v>
      </c>
      <c r="F91" s="21">
        <f>IF(Notes!$B$2="June",ROUND('Budget by Source'!F91/10,0)+S91,ROUND('Budget by Source'!F91/10,0))</f>
        <v>5726</v>
      </c>
      <c r="G91" s="21">
        <f>IF(Notes!$B$2="June",ROUND('Budget by Source'!G91/10,0)+T91,ROUND('Budget by Source'!G91/10,0))</f>
        <v>32875</v>
      </c>
      <c r="H91" s="21">
        <f t="shared" si="3"/>
        <v>552212</v>
      </c>
      <c r="I91" s="21">
        <f>INDEX(Data[],MATCH($A91,Data[Dist],0),MATCH(I$5,Data[#Headers],0))</f>
        <v>690956</v>
      </c>
      <c r="K91" s="59">
        <f>INDEX('Payment Total'!$A$7:$H$331,MATCH('Payment by Source'!$A91,'Payment Total'!$A$7:$A$331,0),3)-I91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5522123</v>
      </c>
      <c r="V91" s="136">
        <f t="shared" si="4"/>
        <v>552212</v>
      </c>
      <c r="W91" s="136">
        <f t="shared" si="5"/>
        <v>5522120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528775</v>
      </c>
      <c r="D92" s="21">
        <f>IF(Notes!$B$2="June",ROUND('Budget by Source'!D92/10,0)+Q92,ROUND('Budget by Source'!D92/10,0))</f>
        <v>2250182</v>
      </c>
      <c r="E92" s="21">
        <f>IF(Notes!$B$2="June",ROUND('Budget by Source'!E92/10,0)+R92,ROUND('Budget by Source'!E92/10,0))</f>
        <v>329905</v>
      </c>
      <c r="F92" s="21">
        <f>IF(Notes!$B$2="June",ROUND('Budget by Source'!F92/10,0)+S92,ROUND('Budget by Source'!F92/10,0))</f>
        <v>276932</v>
      </c>
      <c r="G92" s="21">
        <f>IF(Notes!$B$2="June",ROUND('Budget by Source'!G92/10,0)+T92,ROUND('Budget by Source'!G92/10,0))</f>
        <v>1215669</v>
      </c>
      <c r="H92" s="21">
        <f t="shared" si="3"/>
        <v>22726869</v>
      </c>
      <c r="I92" s="21">
        <f>INDEX(Data[],MATCH($A92,Data[Dist],0),MATCH(I$5,Data[#Headers],0))</f>
        <v>27328332</v>
      </c>
      <c r="K92" s="59">
        <f>INDEX('Payment Total'!$A$7:$H$331,MATCH('Payment by Source'!$A92,'Payment Total'!$A$7:$A$331,0),3)-I92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227268687</v>
      </c>
      <c r="V92" s="136">
        <f t="shared" si="4"/>
        <v>22726869</v>
      </c>
      <c r="W92" s="136">
        <f t="shared" si="5"/>
        <v>227268690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2728</v>
      </c>
      <c r="D93" s="21">
        <f>IF(Notes!$B$2="June",ROUND('Budget by Source'!D93/10,0)+Q93,ROUND('Budget by Source'!D93/10,0))</f>
        <v>24814</v>
      </c>
      <c r="E93" s="21">
        <f>IF(Notes!$B$2="June",ROUND('Budget by Source'!E93/10,0)+R93,ROUND('Budget by Source'!E93/10,0))</f>
        <v>1268</v>
      </c>
      <c r="F93" s="21">
        <f>IF(Notes!$B$2="June",ROUND('Budget by Source'!F93/10,0)+S93,ROUND('Budget by Source'!F93/10,0))</f>
        <v>1152</v>
      </c>
      <c r="G93" s="21">
        <f>IF(Notes!$B$2="June",ROUND('Budget by Source'!G93/10,0)+T93,ROUND('Budget by Source'!G93/10,0))</f>
        <v>4128</v>
      </c>
      <c r="H93" s="21">
        <f t="shared" si="3"/>
        <v>52021</v>
      </c>
      <c r="I93" s="21">
        <f>INDEX(Data[],MATCH($A93,Data[Dist],0),MATCH(I$5,Data[#Headers],0))</f>
        <v>86111</v>
      </c>
      <c r="K93" s="59">
        <f>INDEX('Payment Total'!$A$7:$H$331,MATCH('Payment by Source'!$A93,'Payment Total'!$A$7:$A$331,0),3)-I93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520219</v>
      </c>
      <c r="V93" s="136">
        <f t="shared" si="4"/>
        <v>52022</v>
      </c>
      <c r="W93" s="136">
        <f t="shared" si="5"/>
        <v>520220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17924</v>
      </c>
      <c r="D94" s="21">
        <f>IF(Notes!$B$2="June",ROUND('Budget by Source'!D94/10,0)+Q94,ROUND('Budget by Source'!D94/10,0))</f>
        <v>77897</v>
      </c>
      <c r="E94" s="21">
        <f>IF(Notes!$B$2="June",ROUND('Budget by Source'!E94/10,0)+R94,ROUND('Budget by Source'!E94/10,0))</f>
        <v>6273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33147</v>
      </c>
      <c r="H94" s="21">
        <f t="shared" si="3"/>
        <v>533793</v>
      </c>
      <c r="I94" s="21">
        <f>INDEX(Data[],MATCH($A94,Data[Dist],0),MATCH(I$5,Data[#Headers],0))</f>
        <v>675517</v>
      </c>
      <c r="K94" s="59">
        <f>INDEX('Payment Total'!$A$7:$H$331,MATCH('Payment by Source'!$A94,'Payment Total'!$A$7:$A$331,0),3)-I94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5337930</v>
      </c>
      <c r="V94" s="136">
        <f t="shared" si="4"/>
        <v>533793</v>
      </c>
      <c r="W94" s="136">
        <f t="shared" si="5"/>
        <v>5337930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268471</v>
      </c>
      <c r="D95" s="21">
        <f>IF(Notes!$B$2="June",ROUND('Budget by Source'!D95/10,0)+Q95,ROUND('Budget by Source'!D95/10,0))</f>
        <v>860451</v>
      </c>
      <c r="E95" s="21">
        <f>IF(Notes!$B$2="June",ROUND('Budget by Source'!E95/10,0)+R95,ROUND('Budget by Source'!E95/10,0))</f>
        <v>88642</v>
      </c>
      <c r="F95" s="21">
        <f>IF(Notes!$B$2="June",ROUND('Budget by Source'!F95/10,0)+S95,ROUND('Budget by Source'!F95/10,0))</f>
        <v>86956</v>
      </c>
      <c r="G95" s="21">
        <f>IF(Notes!$B$2="June",ROUND('Budget by Source'!G95/10,0)+T95,ROUND('Budget by Source'!G95/10,0))</f>
        <v>403124</v>
      </c>
      <c r="H95" s="21">
        <f t="shared" si="3"/>
        <v>6227887</v>
      </c>
      <c r="I95" s="21">
        <f>INDEX(Data[],MATCH($A95,Data[Dist],0),MATCH(I$5,Data[#Headers],0))</f>
        <v>7935531</v>
      </c>
      <c r="K95" s="59">
        <f>INDEX('Payment Total'!$A$7:$H$331,MATCH('Payment by Source'!$A95,'Payment Total'!$A$7:$A$331,0),3)-I95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62278874</v>
      </c>
      <c r="V95" s="136">
        <f t="shared" si="4"/>
        <v>6227887</v>
      </c>
      <c r="W95" s="136">
        <f t="shared" si="5"/>
        <v>62278870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10131</v>
      </c>
      <c r="D96" s="21">
        <f>IF(Notes!$B$2="June",ROUND('Budget by Source'!D96/10,0)+Q96,ROUND('Budget by Source'!D96/10,0))</f>
        <v>42027</v>
      </c>
      <c r="E96" s="21">
        <f>IF(Notes!$B$2="June",ROUND('Budget by Source'!E96/10,0)+R96,ROUND('Budget by Source'!E96/10,0))</f>
        <v>2908</v>
      </c>
      <c r="F96" s="21">
        <f>IF(Notes!$B$2="June",ROUND('Budget by Source'!F96/10,0)+S96,ROUND('Budget by Source'!F96/10,0))</f>
        <v>2699</v>
      </c>
      <c r="G96" s="21">
        <f>IF(Notes!$B$2="June",ROUND('Budget by Source'!G96/10,0)+T96,ROUND('Budget by Source'!G96/10,0))</f>
        <v>13803</v>
      </c>
      <c r="H96" s="21">
        <f t="shared" si="3"/>
        <v>202744</v>
      </c>
      <c r="I96" s="21">
        <f>INDEX(Data[],MATCH($A96,Data[Dist],0),MATCH(I$5,Data[#Headers],0))</f>
        <v>274312</v>
      </c>
      <c r="K96" s="59">
        <f>INDEX('Payment Total'!$A$7:$H$331,MATCH('Payment by Source'!$A96,'Payment Total'!$A$7:$A$331,0),3)-I96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2027456</v>
      </c>
      <c r="V96" s="136">
        <f t="shared" si="4"/>
        <v>202746</v>
      </c>
      <c r="W96" s="136">
        <f t="shared" si="5"/>
        <v>2027460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41562</v>
      </c>
      <c r="E97" s="21">
        <f>IF(Notes!$B$2="June",ROUND('Budget by Source'!E97/10,0)+R97,ROUND('Budget by Source'!E97/10,0))</f>
        <v>3317</v>
      </c>
      <c r="F97" s="21">
        <f>IF(Notes!$B$2="June",ROUND('Budget by Source'!F97/10,0)+S97,ROUND('Budget by Source'!F97/10,0))</f>
        <v>3438</v>
      </c>
      <c r="G97" s="21">
        <f>IF(Notes!$B$2="June",ROUND('Budget by Source'!G97/10,0)+T97,ROUND('Budget by Source'!G97/10,0))</f>
        <v>14679</v>
      </c>
      <c r="H97" s="21">
        <f t="shared" si="3"/>
        <v>156517</v>
      </c>
      <c r="I97" s="21">
        <f>INDEX(Data[],MATCH($A97,Data[Dist],0),MATCH(I$5,Data[#Headers],0))</f>
        <v>229254</v>
      </c>
      <c r="K97" s="59">
        <f>INDEX('Payment Total'!$A$7:$H$331,MATCH('Payment by Source'!$A97,'Payment Total'!$A$7:$A$331,0),3)-I97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1565179</v>
      </c>
      <c r="V97" s="136">
        <f t="shared" si="4"/>
        <v>156518</v>
      </c>
      <c r="W97" s="136">
        <f t="shared" si="5"/>
        <v>1565180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12079</v>
      </c>
      <c r="D98" s="21">
        <f>IF(Notes!$B$2="June",ROUND('Budget by Source'!D98/10,0)+Q98,ROUND('Budget by Source'!D98/10,0))</f>
        <v>45275</v>
      </c>
      <c r="E98" s="21">
        <f>IF(Notes!$B$2="June",ROUND('Budget by Source'!E98/10,0)+R98,ROUND('Budget by Source'!E98/10,0))</f>
        <v>3625</v>
      </c>
      <c r="F98" s="21">
        <f>IF(Notes!$B$2="June",ROUND('Budget by Source'!F98/10,0)+S98,ROUND('Budget by Source'!F98/10,0))</f>
        <v>4321</v>
      </c>
      <c r="G98" s="21">
        <f>IF(Notes!$B$2="June",ROUND('Budget by Source'!G98/10,0)+T98,ROUND('Budget by Source'!G98/10,0))</f>
        <v>18634</v>
      </c>
      <c r="H98" s="21">
        <f t="shared" si="3"/>
        <v>245964</v>
      </c>
      <c r="I98" s="21">
        <f>INDEX(Data[],MATCH($A98,Data[Dist],0),MATCH(I$5,Data[#Headers],0))</f>
        <v>329898</v>
      </c>
      <c r="K98" s="59">
        <f>INDEX('Payment Total'!$A$7:$H$331,MATCH('Payment by Source'!$A98,'Payment Total'!$A$7:$A$331,0),3)-I98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2459644</v>
      </c>
      <c r="V98" s="136">
        <f t="shared" si="4"/>
        <v>245964</v>
      </c>
      <c r="W98" s="136">
        <f t="shared" si="5"/>
        <v>2459640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17534</v>
      </c>
      <c r="D99" s="21">
        <f>IF(Notes!$B$2="June",ROUND('Budget by Source'!D99/10,0)+Q99,ROUND('Budget by Source'!D99/10,0))</f>
        <v>81944</v>
      </c>
      <c r="E99" s="21">
        <f>IF(Notes!$B$2="June",ROUND('Budget by Source'!E99/10,0)+R99,ROUND('Budget by Source'!E99/10,0))</f>
        <v>7139</v>
      </c>
      <c r="F99" s="21">
        <f>IF(Notes!$B$2="June",ROUND('Budget by Source'!F99/10,0)+S99,ROUND('Budget by Source'!F99/10,0))</f>
        <v>5998</v>
      </c>
      <c r="G99" s="21">
        <f>IF(Notes!$B$2="June",ROUND('Budget by Source'!G99/10,0)+T99,ROUND('Budget by Source'!G99/10,0))</f>
        <v>36180</v>
      </c>
      <c r="H99" s="21">
        <f t="shared" si="3"/>
        <v>522868</v>
      </c>
      <c r="I99" s="21">
        <f>INDEX(Data[],MATCH($A99,Data[Dist],0),MATCH(I$5,Data[#Headers],0))</f>
        <v>671663</v>
      </c>
      <c r="K99" s="59">
        <f>INDEX('Payment Total'!$A$7:$H$331,MATCH('Payment by Source'!$A99,'Payment Total'!$A$7:$A$331,0),3)-I99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5228691</v>
      </c>
      <c r="V99" s="136">
        <f t="shared" si="4"/>
        <v>522869</v>
      </c>
      <c r="W99" s="136">
        <f t="shared" si="5"/>
        <v>5228690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23379</v>
      </c>
      <c r="D100" s="21">
        <f>IF(Notes!$B$2="June",ROUND('Budget by Source'!D100/10,0)+Q100,ROUND('Budget by Source'!D100/10,0))</f>
        <v>95070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7421</v>
      </c>
      <c r="G100" s="21">
        <f>IF(Notes!$B$2="June",ROUND('Budget by Source'!G100/10,0)+T100,ROUND('Budget by Source'!G100/10,0))</f>
        <v>37162</v>
      </c>
      <c r="H100" s="21">
        <f t="shared" si="3"/>
        <v>630442</v>
      </c>
      <c r="I100" s="21">
        <f>INDEX(Data[],MATCH($A100,Data[Dist],0),MATCH(I$5,Data[#Headers],0))</f>
        <v>801796</v>
      </c>
      <c r="K100" s="59">
        <f>INDEX('Payment Total'!$A$7:$H$331,MATCH('Payment by Source'!$A100,'Payment Total'!$A$7:$A$331,0),3)-I100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6304434</v>
      </c>
      <c r="V100" s="136">
        <f t="shared" si="4"/>
        <v>630443</v>
      </c>
      <c r="W100" s="136">
        <f t="shared" si="5"/>
        <v>6304430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14806</v>
      </c>
      <c r="D101" s="21">
        <f>IF(Notes!$B$2="June",ROUND('Budget by Source'!D101/10,0)+Q101,ROUND('Budget by Source'!D101/10,0))</f>
        <v>73708</v>
      </c>
      <c r="E101" s="21">
        <f>IF(Notes!$B$2="June",ROUND('Budget by Source'!E101/10,0)+R101,ROUND('Budget by Source'!E101/10,0))</f>
        <v>4719</v>
      </c>
      <c r="F101" s="21">
        <f>IF(Notes!$B$2="June",ROUND('Budget by Source'!F101/10,0)+S101,ROUND('Budget by Source'!F101/10,0))</f>
        <v>4179</v>
      </c>
      <c r="G101" s="21">
        <f>IF(Notes!$B$2="June",ROUND('Budget by Source'!G101/10,0)+T101,ROUND('Budget by Source'!G101/10,0))</f>
        <v>21781</v>
      </c>
      <c r="H101" s="21">
        <f t="shared" si="3"/>
        <v>323578</v>
      </c>
      <c r="I101" s="21">
        <f>INDEX(Data[],MATCH($A101,Data[Dist],0),MATCH(I$5,Data[#Headers],0))</f>
        <v>442771</v>
      </c>
      <c r="K101" s="59">
        <f>INDEX('Payment Total'!$A$7:$H$331,MATCH('Payment by Source'!$A101,'Payment Total'!$A$7:$A$331,0),3)-I101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3235790</v>
      </c>
      <c r="V101" s="136">
        <f t="shared" si="4"/>
        <v>323579</v>
      </c>
      <c r="W101" s="136">
        <f t="shared" si="5"/>
        <v>3235790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13248</v>
      </c>
      <c r="D102" s="21">
        <f>IF(Notes!$B$2="June",ROUND('Budget by Source'!D102/10,0)+Q102,ROUND('Budget by Source'!D102/10,0))</f>
        <v>49148</v>
      </c>
      <c r="E102" s="21">
        <f>IF(Notes!$B$2="June",ROUND('Budget by Source'!E102/10,0)+R102,ROUND('Budget by Source'!E102/10,0))</f>
        <v>4205</v>
      </c>
      <c r="F102" s="21">
        <f>IF(Notes!$B$2="June",ROUND('Budget by Source'!F102/10,0)+S102,ROUND('Budget by Source'!F102/10,0))</f>
        <v>3981</v>
      </c>
      <c r="G102" s="21">
        <f>IF(Notes!$B$2="June",ROUND('Budget by Source'!G102/10,0)+T102,ROUND('Budget by Source'!G102/10,0))</f>
        <v>20228</v>
      </c>
      <c r="H102" s="21">
        <f t="shared" si="3"/>
        <v>316753</v>
      </c>
      <c r="I102" s="21">
        <f>INDEX(Data[],MATCH($A102,Data[Dist],0),MATCH(I$5,Data[#Headers],0))</f>
        <v>407563</v>
      </c>
      <c r="K102" s="59">
        <f>INDEX('Payment Total'!$A$7:$H$331,MATCH('Payment by Source'!$A102,'Payment Total'!$A$7:$A$331,0),3)-I102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3167530</v>
      </c>
      <c r="V102" s="136">
        <f t="shared" si="4"/>
        <v>316753</v>
      </c>
      <c r="W102" s="136">
        <f t="shared" si="5"/>
        <v>3167530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11300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3965</v>
      </c>
      <c r="F103" s="21">
        <f>IF(Notes!$B$2="June",ROUND('Budget by Source'!F103/10,0)+S103,ROUND('Budget by Source'!F103/10,0))</f>
        <v>4176</v>
      </c>
      <c r="G103" s="21">
        <f>IF(Notes!$B$2="June",ROUND('Budget by Source'!G103/10,0)+T103,ROUND('Budget by Source'!G103/10,0))</f>
        <v>20976</v>
      </c>
      <c r="H103" s="21">
        <f t="shared" si="3"/>
        <v>312773</v>
      </c>
      <c r="I103" s="21">
        <f>INDEX(Data[],MATCH($A103,Data[Dist],0),MATCH(I$5,Data[#Headers],0))</f>
        <v>422733</v>
      </c>
      <c r="K103" s="59">
        <f>INDEX('Payment Total'!$A$7:$H$331,MATCH('Payment by Source'!$A103,'Payment Total'!$A$7:$A$331,0),3)-I103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3127723</v>
      </c>
      <c r="V103" s="136">
        <f t="shared" si="4"/>
        <v>312772</v>
      </c>
      <c r="W103" s="136">
        <f t="shared" si="5"/>
        <v>3127720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10131</v>
      </c>
      <c r="D104" s="21">
        <f>IF(Notes!$B$2="June",ROUND('Budget by Source'!D104/10,0)+Q104,ROUND('Budget by Source'!D104/10,0))</f>
        <v>58054</v>
      </c>
      <c r="E104" s="21">
        <f>IF(Notes!$B$2="June",ROUND('Budget by Source'!E104/10,0)+R104,ROUND('Budget by Source'!E104/10,0))</f>
        <v>3867</v>
      </c>
      <c r="F104" s="21">
        <f>IF(Notes!$B$2="June",ROUND('Budget by Source'!F104/10,0)+S104,ROUND('Budget by Source'!F104/10,0))</f>
        <v>3155</v>
      </c>
      <c r="G104" s="21">
        <f>IF(Notes!$B$2="June",ROUND('Budget by Source'!G104/10,0)+T104,ROUND('Budget by Source'!G104/10,0))</f>
        <v>17413</v>
      </c>
      <c r="H104" s="21">
        <f t="shared" si="3"/>
        <v>259314</v>
      </c>
      <c r="I104" s="21">
        <f>INDEX(Data[],MATCH($A104,Data[Dist],0),MATCH(I$5,Data[#Headers],0))</f>
        <v>351934</v>
      </c>
      <c r="K104" s="59">
        <f>INDEX('Payment Total'!$A$7:$H$331,MATCH('Payment by Source'!$A104,'Payment Total'!$A$7:$A$331,0),3)-I104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2593155</v>
      </c>
      <c r="V104" s="136">
        <f t="shared" si="4"/>
        <v>259316</v>
      </c>
      <c r="W104" s="136">
        <f t="shared" si="5"/>
        <v>2593160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7014</v>
      </c>
      <c r="D105" s="21">
        <f>IF(Notes!$B$2="June",ROUND('Budget by Source'!D105/10,0)+Q105,ROUND('Budget by Source'!D105/10,0))</f>
        <v>49682</v>
      </c>
      <c r="E105" s="21">
        <f>IF(Notes!$B$2="June",ROUND('Budget by Source'!E105/10,0)+R105,ROUND('Budget by Source'!E105/10,0))</f>
        <v>2809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12209</v>
      </c>
      <c r="H105" s="21">
        <f t="shared" si="3"/>
        <v>113084</v>
      </c>
      <c r="I105" s="21">
        <f>INDEX(Data[],MATCH($A105,Data[Dist],0),MATCH(I$5,Data[#Headers],0))</f>
        <v>187138</v>
      </c>
      <c r="K105" s="59">
        <f>INDEX('Payment Total'!$A$7:$H$331,MATCH('Payment by Source'!$A105,'Payment Total'!$A$7:$A$331,0),3)-I105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1130846</v>
      </c>
      <c r="V105" s="136">
        <f t="shared" si="4"/>
        <v>113085</v>
      </c>
      <c r="W105" s="136">
        <f t="shared" si="5"/>
        <v>1130850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4286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3311</v>
      </c>
      <c r="F106" s="21">
        <f>IF(Notes!$B$2="June",ROUND('Budget by Source'!F106/10,0)+S106,ROUND('Budget by Source'!F106/10,0))</f>
        <v>2955</v>
      </c>
      <c r="G106" s="21">
        <f>IF(Notes!$B$2="June",ROUND('Budget by Source'!G106/10,0)+T106,ROUND('Budget by Source'!G106/10,0))</f>
        <v>14094</v>
      </c>
      <c r="H106" s="21">
        <f t="shared" si="3"/>
        <v>184564</v>
      </c>
      <c r="I106" s="21">
        <f>INDEX(Data[],MATCH($A106,Data[Dist],0),MATCH(I$5,Data[#Headers],0))</f>
        <v>249898</v>
      </c>
      <c r="K106" s="59">
        <f>INDEX('Payment Total'!$A$7:$H$331,MATCH('Payment by Source'!$A106,'Payment Total'!$A$7:$A$331,0),3)-I106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1845635</v>
      </c>
      <c r="V106" s="136">
        <f t="shared" si="4"/>
        <v>184564</v>
      </c>
      <c r="W106" s="136">
        <f t="shared" si="5"/>
        <v>1845640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10520</v>
      </c>
      <c r="D107" s="21">
        <f>IF(Notes!$B$2="June",ROUND('Budget by Source'!D107/10,0)+Q107,ROUND('Budget by Source'!D107/10,0))</f>
        <v>55932</v>
      </c>
      <c r="E107" s="21">
        <f>IF(Notes!$B$2="June",ROUND('Budget by Source'!E107/10,0)+R107,ROUND('Budget by Source'!E107/10,0))</f>
        <v>3524</v>
      </c>
      <c r="F107" s="21">
        <f>IF(Notes!$B$2="June",ROUND('Budget by Source'!F107/10,0)+S107,ROUND('Budget by Source'!F107/10,0))</f>
        <v>3277</v>
      </c>
      <c r="G107" s="21">
        <f>IF(Notes!$B$2="June",ROUND('Budget by Source'!G107/10,0)+T107,ROUND('Budget by Source'!G107/10,0))</f>
        <v>15223</v>
      </c>
      <c r="H107" s="21">
        <f t="shared" si="3"/>
        <v>203473</v>
      </c>
      <c r="I107" s="21">
        <f>INDEX(Data[],MATCH($A107,Data[Dist],0),MATCH(I$5,Data[#Headers],0))</f>
        <v>291949</v>
      </c>
      <c r="K107" s="59">
        <f>INDEX('Payment Total'!$A$7:$H$331,MATCH('Payment by Source'!$A107,'Payment Total'!$A$7:$A$331,0),3)-I107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2034716</v>
      </c>
      <c r="V107" s="136">
        <f t="shared" si="4"/>
        <v>203472</v>
      </c>
      <c r="W107" s="136">
        <f t="shared" si="5"/>
        <v>2034720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10520</v>
      </c>
      <c r="D108" s="21">
        <f>IF(Notes!$B$2="June",ROUND('Budget by Source'!D108/10,0)+Q108,ROUND('Budget by Source'!D108/10,0))</f>
        <v>51528</v>
      </c>
      <c r="E108" s="21">
        <f>IF(Notes!$B$2="June",ROUND('Budget by Source'!E108/10,0)+R108,ROUND('Budget by Source'!E108/10,0))</f>
        <v>4465</v>
      </c>
      <c r="F108" s="21">
        <f>IF(Notes!$B$2="June",ROUND('Budget by Source'!F108/10,0)+S108,ROUND('Budget by Source'!F108/10,0))</f>
        <v>4450</v>
      </c>
      <c r="G108" s="21">
        <f>IF(Notes!$B$2="June",ROUND('Budget by Source'!G108/10,0)+T108,ROUND('Budget by Source'!G108/10,0))</f>
        <v>20664</v>
      </c>
      <c r="H108" s="21">
        <f t="shared" si="3"/>
        <v>334619</v>
      </c>
      <c r="I108" s="21">
        <f>INDEX(Data[],MATCH($A108,Data[Dist],0),MATCH(I$5,Data[#Headers],0))</f>
        <v>426246</v>
      </c>
      <c r="K108" s="59">
        <f>INDEX('Payment Total'!$A$7:$H$331,MATCH('Payment by Source'!$A108,'Payment Total'!$A$7:$A$331,0),3)-I108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3346188</v>
      </c>
      <c r="V108" s="136">
        <f t="shared" si="4"/>
        <v>334619</v>
      </c>
      <c r="W108" s="136">
        <f t="shared" si="5"/>
        <v>3346190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16365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5554</v>
      </c>
      <c r="F109" s="21">
        <f>IF(Notes!$B$2="June",ROUND('Budget by Source'!F109/10,0)+S109,ROUND('Budget by Source'!F109/10,0))</f>
        <v>5375</v>
      </c>
      <c r="G109" s="21">
        <f>IF(Notes!$B$2="June",ROUND('Budget by Source'!G109/10,0)+T109,ROUND('Budget by Source'!G109/10,0))</f>
        <v>25962</v>
      </c>
      <c r="H109" s="21">
        <f t="shared" si="3"/>
        <v>293126</v>
      </c>
      <c r="I109" s="21">
        <f>INDEX(Data[],MATCH($A109,Data[Dist],0),MATCH(I$5,Data[#Headers],0))</f>
        <v>407395</v>
      </c>
      <c r="K109" s="59">
        <f>INDEX('Payment Total'!$A$7:$H$331,MATCH('Payment by Source'!$A109,'Payment Total'!$A$7:$A$331,0),3)-I109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2931257</v>
      </c>
      <c r="V109" s="136">
        <f t="shared" si="4"/>
        <v>293126</v>
      </c>
      <c r="W109" s="136">
        <f t="shared" si="5"/>
        <v>2931260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7793</v>
      </c>
      <c r="D110" s="21">
        <f>IF(Notes!$B$2="June",ROUND('Budget by Source'!D110/10,0)+Q110,ROUND('Budget by Source'!D110/10,0))</f>
        <v>48599</v>
      </c>
      <c r="E110" s="21">
        <f>IF(Notes!$B$2="June",ROUND('Budget by Source'!E110/10,0)+R110,ROUND('Budget by Source'!E110/10,0))</f>
        <v>3855</v>
      </c>
      <c r="F110" s="21">
        <f>IF(Notes!$B$2="June",ROUND('Budget by Source'!F110/10,0)+S110,ROUND('Budget by Source'!F110/10,0))</f>
        <v>3729</v>
      </c>
      <c r="G110" s="21">
        <f>IF(Notes!$B$2="June",ROUND('Budget by Source'!G110/10,0)+T110,ROUND('Budget by Source'!G110/10,0))</f>
        <v>17165</v>
      </c>
      <c r="H110" s="21">
        <f t="shared" si="3"/>
        <v>232715</v>
      </c>
      <c r="I110" s="21">
        <f>INDEX(Data[],MATCH($A110,Data[Dist],0),MATCH(I$5,Data[#Headers],0))</f>
        <v>313856</v>
      </c>
      <c r="K110" s="59">
        <f>INDEX('Payment Total'!$A$7:$H$331,MATCH('Payment by Source'!$A110,'Payment Total'!$A$7:$A$331,0),3)-I110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2327154</v>
      </c>
      <c r="V110" s="136">
        <f t="shared" si="4"/>
        <v>232715</v>
      </c>
      <c r="W110" s="136">
        <f t="shared" si="5"/>
        <v>2327150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6624</v>
      </c>
      <c r="D111" s="21">
        <f>IF(Notes!$B$2="June",ROUND('Budget by Source'!D111/10,0)+Q111,ROUND('Budget by Source'!D111/10,0))</f>
        <v>27370</v>
      </c>
      <c r="E111" s="21">
        <f>IF(Notes!$B$2="June",ROUND('Budget by Source'!E111/10,0)+R111,ROUND('Budget by Source'!E111/10,0))</f>
        <v>1927</v>
      </c>
      <c r="F111" s="21">
        <f>IF(Notes!$B$2="June",ROUND('Budget by Source'!F111/10,0)+S111,ROUND('Budget by Source'!F111/10,0))</f>
        <v>1349</v>
      </c>
      <c r="G111" s="21">
        <f>IF(Notes!$B$2="June",ROUND('Budget by Source'!G111/10,0)+T111,ROUND('Budget by Source'!G111/10,0))</f>
        <v>6836</v>
      </c>
      <c r="H111" s="21">
        <f t="shared" si="3"/>
        <v>92353</v>
      </c>
      <c r="I111" s="21">
        <f>INDEX(Data[],MATCH($A111,Data[Dist],0),MATCH(I$5,Data[#Headers],0))</f>
        <v>136459</v>
      </c>
      <c r="K111" s="59">
        <f>INDEX('Payment Total'!$A$7:$H$331,MATCH('Payment by Source'!$A111,'Payment Total'!$A$7:$A$331,0),3)-I111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923529</v>
      </c>
      <c r="V111" s="136">
        <f t="shared" si="4"/>
        <v>92353</v>
      </c>
      <c r="W111" s="136">
        <f t="shared" si="5"/>
        <v>923530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27275</v>
      </c>
      <c r="D112" s="21">
        <f>IF(Notes!$B$2="June",ROUND('Budget by Source'!D112/10,0)+Q112,ROUND('Budget by Source'!D112/10,0))</f>
        <v>103945</v>
      </c>
      <c r="E112" s="21">
        <f>IF(Notes!$B$2="June",ROUND('Budget by Source'!E112/10,0)+R112,ROUND('Budget by Source'!E112/10,0))</f>
        <v>10081</v>
      </c>
      <c r="F112" s="21">
        <f>IF(Notes!$B$2="June",ROUND('Budget by Source'!F112/10,0)+S112,ROUND('Budget by Source'!F112/10,0))</f>
        <v>8915</v>
      </c>
      <c r="G112" s="21">
        <f>IF(Notes!$B$2="June",ROUND('Budget by Source'!G112/10,0)+T112,ROUND('Budget by Source'!G112/10,0))</f>
        <v>44297</v>
      </c>
      <c r="H112" s="21">
        <f t="shared" si="3"/>
        <v>731304</v>
      </c>
      <c r="I112" s="21">
        <f>INDEX(Data[],MATCH($A112,Data[Dist],0),MATCH(I$5,Data[#Headers],0))</f>
        <v>925817</v>
      </c>
      <c r="K112" s="59">
        <f>INDEX('Payment Total'!$A$7:$H$331,MATCH('Payment by Source'!$A112,'Payment Total'!$A$7:$A$331,0),3)-I112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7313038</v>
      </c>
      <c r="V112" s="136">
        <f t="shared" si="4"/>
        <v>731304</v>
      </c>
      <c r="W112" s="136">
        <f t="shared" si="5"/>
        <v>7313040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6242</v>
      </c>
      <c r="D113" s="21">
        <f>IF(Notes!$B$2="June",ROUND('Budget by Source'!D113/10,0)+Q113,ROUND('Budget by Source'!D113/10,0))</f>
        <v>52202</v>
      </c>
      <c r="E113" s="21">
        <f>IF(Notes!$B$2="June",ROUND('Budget by Source'!E113/10,0)+R113,ROUND('Budget by Source'!E113/10,0))</f>
        <v>3277</v>
      </c>
      <c r="F113" s="21">
        <f>IF(Notes!$B$2="June",ROUND('Budget by Source'!F113/10,0)+S113,ROUND('Budget by Source'!F113/10,0))</f>
        <v>3362</v>
      </c>
      <c r="G113" s="21">
        <f>IF(Notes!$B$2="June",ROUND('Budget by Source'!G113/10,0)+T113,ROUND('Budget by Source'!G113/10,0))</f>
        <v>15752</v>
      </c>
      <c r="H113" s="21">
        <f t="shared" si="3"/>
        <v>199166</v>
      </c>
      <c r="I113" s="21">
        <f>INDEX(Data[],MATCH($A113,Data[Dist],0),MATCH(I$5,Data[#Headers],0))</f>
        <v>280001</v>
      </c>
      <c r="K113" s="59">
        <f>INDEX('Payment Total'!$A$7:$H$331,MATCH('Payment by Source'!$A113,'Payment Total'!$A$7:$A$331,0),3)-I113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1991664</v>
      </c>
      <c r="V113" s="136">
        <f t="shared" si="4"/>
        <v>199166</v>
      </c>
      <c r="W113" s="136">
        <f t="shared" si="5"/>
        <v>1991660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18313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12955</v>
      </c>
      <c r="F114" s="21">
        <f>IF(Notes!$B$2="June",ROUND('Budget by Source'!F114/10,0)+S114,ROUND('Budget by Source'!F114/10,0))</f>
        <v>11816</v>
      </c>
      <c r="G114" s="21">
        <f>IF(Notes!$B$2="June",ROUND('Budget by Source'!G114/10,0)+T114,ROUND('Budget by Source'!G114/10,0))</f>
        <v>61337</v>
      </c>
      <c r="H114" s="21">
        <f t="shared" si="3"/>
        <v>749949</v>
      </c>
      <c r="I114" s="21">
        <f>INDEX(Data[],MATCH($A114,Data[Dist],0),MATCH(I$5,Data[#Headers],0))</f>
        <v>1017708</v>
      </c>
      <c r="K114" s="59">
        <f>INDEX('Payment Total'!$A$7:$H$331,MATCH('Payment by Source'!$A114,'Payment Total'!$A$7:$A$331,0),3)-I114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7499486</v>
      </c>
      <c r="V114" s="136">
        <f t="shared" si="4"/>
        <v>749949</v>
      </c>
      <c r="W114" s="136">
        <f t="shared" si="5"/>
        <v>7499490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21430</v>
      </c>
      <c r="D115" s="21">
        <f>IF(Notes!$B$2="June",ROUND('Budget by Source'!D115/10,0)+Q115,ROUND('Budget by Source'!D115/10,0))</f>
        <v>97198</v>
      </c>
      <c r="E115" s="21">
        <f>IF(Notes!$B$2="June",ROUND('Budget by Source'!E115/10,0)+R115,ROUND('Budget by Source'!E115/10,0))</f>
        <v>8642</v>
      </c>
      <c r="F115" s="21">
        <f>IF(Notes!$B$2="June",ROUND('Budget by Source'!F115/10,0)+S115,ROUND('Budget by Source'!F115/10,0))</f>
        <v>8800</v>
      </c>
      <c r="G115" s="21">
        <f>IF(Notes!$B$2="June",ROUND('Budget by Source'!G115/10,0)+T115,ROUND('Budget by Source'!G115/10,0))</f>
        <v>40634</v>
      </c>
      <c r="H115" s="21">
        <f t="shared" si="3"/>
        <v>607614</v>
      </c>
      <c r="I115" s="21">
        <f>INDEX(Data[],MATCH($A115,Data[Dist],0),MATCH(I$5,Data[#Headers],0))</f>
        <v>784318</v>
      </c>
      <c r="K115" s="59">
        <f>INDEX('Payment Total'!$A$7:$H$331,MATCH('Payment by Source'!$A115,'Payment Total'!$A$7:$A$331,0),3)-I115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6076134</v>
      </c>
      <c r="V115" s="136">
        <f t="shared" si="4"/>
        <v>607613</v>
      </c>
      <c r="W115" s="136">
        <f t="shared" si="5"/>
        <v>6076130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81435</v>
      </c>
      <c r="D116" s="21">
        <f>IF(Notes!$B$2="June",ROUND('Budget by Source'!D116/10,0)+Q116,ROUND('Budget by Source'!D116/10,0))</f>
        <v>301374</v>
      </c>
      <c r="E116" s="21">
        <f>IF(Notes!$B$2="June",ROUND('Budget by Source'!E116/10,0)+R116,ROUND('Budget by Source'!E116/10,0))</f>
        <v>34309</v>
      </c>
      <c r="F116" s="21">
        <f>IF(Notes!$B$2="June",ROUND('Budget by Source'!F116/10,0)+S116,ROUND('Budget by Source'!F116/10,0))</f>
        <v>30407</v>
      </c>
      <c r="G116" s="21">
        <f>IF(Notes!$B$2="June",ROUND('Budget by Source'!G116/10,0)+T116,ROUND('Budget by Source'!G116/10,0))</f>
        <v>145045</v>
      </c>
      <c r="H116" s="21">
        <f t="shared" si="3"/>
        <v>2347290</v>
      </c>
      <c r="I116" s="21">
        <f>INDEX(Data[],MATCH($A116,Data[Dist],0),MATCH(I$5,Data[#Headers],0))</f>
        <v>2939860</v>
      </c>
      <c r="K116" s="59">
        <f>INDEX('Payment Total'!$A$7:$H$331,MATCH('Payment by Source'!$A116,'Payment Total'!$A$7:$A$331,0),3)-I116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23472897</v>
      </c>
      <c r="V116" s="136">
        <f t="shared" si="4"/>
        <v>2347290</v>
      </c>
      <c r="W116" s="136">
        <f t="shared" si="5"/>
        <v>23472900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22210</v>
      </c>
      <c r="D117" s="21">
        <f>IF(Notes!$B$2="June",ROUND('Budget by Source'!D117/10,0)+Q117,ROUND('Budget by Source'!D117/10,0))</f>
        <v>159723</v>
      </c>
      <c r="E117" s="21">
        <f>IF(Notes!$B$2="June",ROUND('Budget by Source'!E117/10,0)+R117,ROUND('Budget by Source'!E117/10,0))</f>
        <v>17597</v>
      </c>
      <c r="F117" s="21">
        <f>IF(Notes!$B$2="June",ROUND('Budget by Source'!F117/10,0)+S117,ROUND('Budget by Source'!F117/10,0))</f>
        <v>15832</v>
      </c>
      <c r="G117" s="21">
        <f>IF(Notes!$B$2="June",ROUND('Budget by Source'!G117/10,0)+T117,ROUND('Budget by Source'!G117/10,0))</f>
        <v>82634</v>
      </c>
      <c r="H117" s="21">
        <f t="shared" si="3"/>
        <v>1273974</v>
      </c>
      <c r="I117" s="21">
        <f>INDEX(Data[],MATCH($A117,Data[Dist],0),MATCH(I$5,Data[#Headers],0))</f>
        <v>1571970</v>
      </c>
      <c r="K117" s="59">
        <f>INDEX('Payment Total'!$A$7:$H$331,MATCH('Payment by Source'!$A117,'Payment Total'!$A$7:$A$331,0),3)-I117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12739737</v>
      </c>
      <c r="V117" s="136">
        <f t="shared" si="4"/>
        <v>1273974</v>
      </c>
      <c r="W117" s="136">
        <f t="shared" si="5"/>
        <v>12739740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47605</v>
      </c>
      <c r="E118" s="21">
        <f>IF(Notes!$B$2="June",ROUND('Budget by Source'!E118/10,0)+R118,ROUND('Budget by Source'!E118/10,0))</f>
        <v>3830</v>
      </c>
      <c r="F118" s="21">
        <f>IF(Notes!$B$2="June",ROUND('Budget by Source'!F118/10,0)+S118,ROUND('Budget by Source'!F118/10,0))</f>
        <v>2972</v>
      </c>
      <c r="G118" s="21">
        <f>IF(Notes!$B$2="June",ROUND('Budget by Source'!G118/10,0)+T118,ROUND('Budget by Source'!G118/10,0))</f>
        <v>16813</v>
      </c>
      <c r="H118" s="21">
        <f t="shared" si="3"/>
        <v>250921</v>
      </c>
      <c r="I118" s="21">
        <f>INDEX(Data[],MATCH($A118,Data[Dist],0),MATCH(I$5,Data[#Headers],0))</f>
        <v>331882</v>
      </c>
      <c r="K118" s="59">
        <f>INDEX('Payment Total'!$A$7:$H$331,MATCH('Payment by Source'!$A118,'Payment Total'!$A$7:$A$331,0),3)-I118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2509211</v>
      </c>
      <c r="V118" s="136">
        <f t="shared" si="4"/>
        <v>250921</v>
      </c>
      <c r="W118" s="136">
        <f t="shared" si="5"/>
        <v>2509210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13638</v>
      </c>
      <c r="D119" s="21">
        <f>IF(Notes!$B$2="June",ROUND('Budget by Source'!D119/10,0)+Q119,ROUND('Budget by Source'!D119/10,0))</f>
        <v>49412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3491</v>
      </c>
      <c r="G119" s="21">
        <f>IF(Notes!$B$2="June",ROUND('Budget by Source'!G119/10,0)+T119,ROUND('Budget by Source'!G119/10,0))</f>
        <v>17452</v>
      </c>
      <c r="H119" s="21">
        <f t="shared" si="3"/>
        <v>200087</v>
      </c>
      <c r="I119" s="21">
        <f>INDEX(Data[],MATCH($A119,Data[Dist],0),MATCH(I$5,Data[#Headers],0))</f>
        <v>287746</v>
      </c>
      <c r="K119" s="59">
        <f>INDEX('Payment Total'!$A$7:$H$331,MATCH('Payment by Source'!$A119,'Payment Total'!$A$7:$A$331,0),3)-I119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2000875</v>
      </c>
      <c r="V119" s="136">
        <f t="shared" si="4"/>
        <v>200088</v>
      </c>
      <c r="W119" s="136">
        <f t="shared" si="5"/>
        <v>2000880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26098</v>
      </c>
      <c r="D120" s="21">
        <f>IF(Notes!$B$2="June",ROUND('Budget by Source'!D120/10,0)+Q120,ROUND('Budget by Source'!D120/10,0))</f>
        <v>83478</v>
      </c>
      <c r="E120" s="21">
        <f>IF(Notes!$B$2="June",ROUND('Budget by Source'!E120/10,0)+R120,ROUND('Budget by Source'!E120/10,0))</f>
        <v>7147</v>
      </c>
      <c r="F120" s="21">
        <f>IF(Notes!$B$2="June",ROUND('Budget by Source'!F120/10,0)+S120,ROUND('Budget by Source'!F120/10,0))</f>
        <v>6850</v>
      </c>
      <c r="G120" s="21">
        <f>IF(Notes!$B$2="June",ROUND('Budget by Source'!G120/10,0)+T120,ROUND('Budget by Source'!G120/10,0))</f>
        <v>32905</v>
      </c>
      <c r="H120" s="21">
        <f t="shared" si="3"/>
        <v>299300</v>
      </c>
      <c r="I120" s="21">
        <f>INDEX(Data[],MATCH($A120,Data[Dist],0),MATCH(I$5,Data[#Headers],0))</f>
        <v>455778</v>
      </c>
      <c r="K120" s="59">
        <f>INDEX('Payment Total'!$A$7:$H$331,MATCH('Payment by Source'!$A120,'Payment Total'!$A$7:$A$331,0),3)-I120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2992995</v>
      </c>
      <c r="V120" s="136">
        <f t="shared" si="4"/>
        <v>299300</v>
      </c>
      <c r="W120" s="136">
        <f t="shared" si="5"/>
        <v>2993000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7793</v>
      </c>
      <c r="D121" s="21">
        <f>IF(Notes!$B$2="June",ROUND('Budget by Source'!D121/10,0)+Q121,ROUND('Budget by Source'!D121/10,0))</f>
        <v>49947</v>
      </c>
      <c r="E121" s="21">
        <f>IF(Notes!$B$2="June",ROUND('Budget by Source'!E121/10,0)+R121,ROUND('Budget by Source'!E121/10,0))</f>
        <v>3721</v>
      </c>
      <c r="F121" s="21">
        <f>IF(Notes!$B$2="June",ROUND('Budget by Source'!F121/10,0)+S121,ROUND('Budget by Source'!F121/10,0))</f>
        <v>3620</v>
      </c>
      <c r="G121" s="21">
        <f>IF(Notes!$B$2="June",ROUND('Budget by Source'!G121/10,0)+T121,ROUND('Budget by Source'!G121/10,0))</f>
        <v>17641</v>
      </c>
      <c r="H121" s="21">
        <f t="shared" si="3"/>
        <v>212188</v>
      </c>
      <c r="I121" s="21">
        <f>INDEX(Data[],MATCH($A121,Data[Dist],0),MATCH(I$5,Data[#Headers],0))</f>
        <v>294910</v>
      </c>
      <c r="K121" s="59">
        <f>INDEX('Payment Total'!$A$7:$H$331,MATCH('Payment by Source'!$A121,'Payment Total'!$A$7:$A$331,0),3)-I121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2121890</v>
      </c>
      <c r="V121" s="136">
        <f t="shared" si="4"/>
        <v>212189</v>
      </c>
      <c r="W121" s="136">
        <f t="shared" si="5"/>
        <v>2121890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23379</v>
      </c>
      <c r="D122" s="21">
        <f>IF(Notes!$B$2="June",ROUND('Budget by Source'!D122/10,0)+Q122,ROUND('Budget by Source'!D122/10,0))</f>
        <v>118398</v>
      </c>
      <c r="E122" s="21">
        <f>IF(Notes!$B$2="June",ROUND('Budget by Source'!E122/10,0)+R122,ROUND('Budget by Source'!E122/10,0))</f>
        <v>10414</v>
      </c>
      <c r="F122" s="21">
        <f>IF(Notes!$B$2="June",ROUND('Budget by Source'!F122/10,0)+S122,ROUND('Budget by Source'!F122/10,0))</f>
        <v>11544</v>
      </c>
      <c r="G122" s="21">
        <f>IF(Notes!$B$2="June",ROUND('Budget by Source'!G122/10,0)+T122,ROUND('Budget by Source'!G122/10,0))</f>
        <v>61254</v>
      </c>
      <c r="H122" s="21">
        <f t="shared" si="3"/>
        <v>830320</v>
      </c>
      <c r="I122" s="21">
        <f>INDEX(Data[],MATCH($A122,Data[Dist],0),MATCH(I$5,Data[#Headers],0))</f>
        <v>1055309</v>
      </c>
      <c r="K122" s="59">
        <f>INDEX('Payment Total'!$A$7:$H$331,MATCH('Payment by Source'!$A122,'Payment Total'!$A$7:$A$331,0),3)-I122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8303200</v>
      </c>
      <c r="V122" s="136">
        <f t="shared" si="4"/>
        <v>830320</v>
      </c>
      <c r="W122" s="136">
        <f t="shared" si="5"/>
        <v>8303200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6234</v>
      </c>
      <c r="D123" s="21">
        <f>IF(Notes!$B$2="June",ROUND('Budget by Source'!D123/10,0)+Q123,ROUND('Budget by Source'!D123/10,0))</f>
        <v>19798</v>
      </c>
      <c r="E123" s="21">
        <f>IF(Notes!$B$2="June",ROUND('Budget by Source'!E123/10,0)+R123,ROUND('Budget by Source'!E123/10,0))</f>
        <v>1081</v>
      </c>
      <c r="F123" s="21">
        <f>IF(Notes!$B$2="June",ROUND('Budget by Source'!F123/10,0)+S123,ROUND('Budget by Source'!F123/10,0))</f>
        <v>1492</v>
      </c>
      <c r="G123" s="21">
        <f>IF(Notes!$B$2="June",ROUND('Budget by Source'!G123/10,0)+T123,ROUND('Budget by Source'!G123/10,0))</f>
        <v>6412</v>
      </c>
      <c r="H123" s="21">
        <f t="shared" si="3"/>
        <v>76620</v>
      </c>
      <c r="I123" s="21">
        <f>INDEX(Data[],MATCH($A123,Data[Dist],0),MATCH(I$5,Data[#Headers],0))</f>
        <v>111637</v>
      </c>
      <c r="K123" s="59">
        <f>INDEX('Payment Total'!$A$7:$H$331,MATCH('Payment by Source'!$A123,'Payment Total'!$A$7:$A$331,0),3)-I123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766194</v>
      </c>
      <c r="V123" s="136">
        <f t="shared" si="4"/>
        <v>76619</v>
      </c>
      <c r="W123" s="136">
        <f t="shared" si="5"/>
        <v>766190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12079</v>
      </c>
      <c r="D124" s="21">
        <f>IF(Notes!$B$2="June",ROUND('Budget by Source'!D124/10,0)+Q124,ROUND('Budget by Source'!D124/10,0))</f>
        <v>62665</v>
      </c>
      <c r="E124" s="21">
        <f>IF(Notes!$B$2="June",ROUND('Budget by Source'!E124/10,0)+R124,ROUND('Budget by Source'!E124/10,0))</f>
        <v>4105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23280</v>
      </c>
      <c r="H124" s="21">
        <f t="shared" si="3"/>
        <v>316751</v>
      </c>
      <c r="I124" s="21">
        <f>INDEX(Data[],MATCH($A124,Data[Dist],0),MATCH(I$5,Data[#Headers],0))</f>
        <v>423514</v>
      </c>
      <c r="K124" s="59">
        <f>INDEX('Payment Total'!$A$7:$H$331,MATCH('Payment by Source'!$A124,'Payment Total'!$A$7:$A$331,0),3)-I124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3167511</v>
      </c>
      <c r="V124" s="136">
        <f t="shared" si="4"/>
        <v>316751</v>
      </c>
      <c r="W124" s="136">
        <f t="shared" si="5"/>
        <v>3167510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21041</v>
      </c>
      <c r="D125" s="21">
        <f>IF(Notes!$B$2="June",ROUND('Budget by Source'!D125/10,0)+Q125,ROUND('Budget by Source'!D125/10,0))</f>
        <v>141682</v>
      </c>
      <c r="E125" s="21">
        <f>IF(Notes!$B$2="June",ROUND('Budget by Source'!E125/10,0)+R125,ROUND('Budget by Source'!E125/10,0))</f>
        <v>15526</v>
      </c>
      <c r="F125" s="21">
        <f>IF(Notes!$B$2="June",ROUND('Budget by Source'!F125/10,0)+S125,ROUND('Budget by Source'!F125/10,0))</f>
        <v>13669</v>
      </c>
      <c r="G125" s="21">
        <f>IF(Notes!$B$2="June",ROUND('Budget by Source'!G125/10,0)+T125,ROUND('Budget by Source'!G125/10,0))</f>
        <v>73300</v>
      </c>
      <c r="H125" s="21">
        <f t="shared" si="3"/>
        <v>1100014</v>
      </c>
      <c r="I125" s="21">
        <f>INDEX(Data[],MATCH($A125,Data[Dist],0),MATCH(I$5,Data[#Headers],0))</f>
        <v>1365232</v>
      </c>
      <c r="K125" s="59">
        <f>INDEX('Payment Total'!$A$7:$H$331,MATCH('Payment by Source'!$A125,'Payment Total'!$A$7:$A$331,0),3)-I125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11000147</v>
      </c>
      <c r="V125" s="136">
        <f t="shared" si="4"/>
        <v>1100015</v>
      </c>
      <c r="W125" s="136">
        <f t="shared" si="5"/>
        <v>11000150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10520</v>
      </c>
      <c r="D126" s="21">
        <f>IF(Notes!$B$2="June",ROUND('Budget by Source'!D126/10,0)+Q126,ROUND('Budget by Source'!D126/10,0))</f>
        <v>38692</v>
      </c>
      <c r="E126" s="21">
        <f>IF(Notes!$B$2="June",ROUND('Budget by Source'!E126/10,0)+R126,ROUND('Budget by Source'!E126/10,0))</f>
        <v>2559</v>
      </c>
      <c r="F126" s="21">
        <f>IF(Notes!$B$2="June",ROUND('Budget by Source'!F126/10,0)+S126,ROUND('Budget by Source'!F126/10,0))</f>
        <v>2480</v>
      </c>
      <c r="G126" s="21">
        <f>IF(Notes!$B$2="June",ROUND('Budget by Source'!G126/10,0)+T126,ROUND('Budget by Source'!G126/10,0))</f>
        <v>12137</v>
      </c>
      <c r="H126" s="21">
        <f t="shared" si="3"/>
        <v>147818</v>
      </c>
      <c r="I126" s="21">
        <f>INDEX(Data[],MATCH($A126,Data[Dist],0),MATCH(I$5,Data[#Headers],0))</f>
        <v>214206</v>
      </c>
      <c r="K126" s="59">
        <f>INDEX('Payment Total'!$A$7:$H$331,MATCH('Payment by Source'!$A126,'Payment Total'!$A$7:$A$331,0),3)-I126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1478177</v>
      </c>
      <c r="V126" s="136">
        <f t="shared" si="4"/>
        <v>147818</v>
      </c>
      <c r="W126" s="136">
        <f t="shared" si="5"/>
        <v>1478180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5463</v>
      </c>
      <c r="D127" s="21">
        <f>IF(Notes!$B$2="June",ROUND('Budget by Source'!D127/10,0)+Q127,ROUND('Budget by Source'!D127/10,0))</f>
        <v>40706</v>
      </c>
      <c r="E127" s="21">
        <f>IF(Notes!$B$2="June",ROUND('Budget by Source'!E127/10,0)+R127,ROUND('Budget by Source'!E127/10,0))</f>
        <v>3145</v>
      </c>
      <c r="F127" s="21">
        <f>IF(Notes!$B$2="June",ROUND('Budget by Source'!F127/10,0)+S127,ROUND('Budget by Source'!F127/10,0))</f>
        <v>2611</v>
      </c>
      <c r="G127" s="21">
        <f>IF(Notes!$B$2="June",ROUND('Budget by Source'!G127/10,0)+T127,ROUND('Budget by Source'!G127/10,0))</f>
        <v>14377</v>
      </c>
      <c r="H127" s="21">
        <f t="shared" si="3"/>
        <v>143190</v>
      </c>
      <c r="I127" s="21">
        <f>INDEX(Data[],MATCH($A127,Data[Dist],0),MATCH(I$5,Data[#Headers],0))</f>
        <v>209492</v>
      </c>
      <c r="K127" s="59">
        <f>INDEX('Payment Total'!$A$7:$H$331,MATCH('Payment by Source'!$A127,'Payment Total'!$A$7:$A$331,0),3)-I127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1431902</v>
      </c>
      <c r="V127" s="136">
        <f t="shared" si="4"/>
        <v>143190</v>
      </c>
      <c r="W127" s="136">
        <f t="shared" si="5"/>
        <v>1431900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779</v>
      </c>
      <c r="D128" s="21">
        <f>IF(Notes!$B$2="June",ROUND('Budget by Source'!D128/10,0)+Q128,ROUND('Budget by Source'!D128/10,0))</f>
        <v>82047</v>
      </c>
      <c r="E128" s="21">
        <f>IF(Notes!$B$2="June",ROUND('Budget by Source'!E128/10,0)+R128,ROUND('Budget by Source'!E128/10,0))</f>
        <v>5454</v>
      </c>
      <c r="F128" s="21">
        <f>IF(Notes!$B$2="June",ROUND('Budget by Source'!F128/10,0)+S128,ROUND('Budget by Source'!F128/10,0))</f>
        <v>5471</v>
      </c>
      <c r="G128" s="21">
        <f>IF(Notes!$B$2="June",ROUND('Budget by Source'!G128/10,0)+T128,ROUND('Budget by Source'!G128/10,0))</f>
        <v>25471</v>
      </c>
      <c r="H128" s="21">
        <f t="shared" si="3"/>
        <v>386031</v>
      </c>
      <c r="I128" s="21">
        <f>INDEX(Data[],MATCH($A128,Data[Dist],0),MATCH(I$5,Data[#Headers],0))</f>
        <v>505253</v>
      </c>
      <c r="K128" s="59">
        <f>INDEX('Payment Total'!$A$7:$H$331,MATCH('Payment by Source'!$A128,'Payment Total'!$A$7:$A$331,0),3)-I128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3860313</v>
      </c>
      <c r="V128" s="136">
        <f t="shared" si="4"/>
        <v>386031</v>
      </c>
      <c r="W128" s="136">
        <f t="shared" si="5"/>
        <v>3860310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9351</v>
      </c>
      <c r="D129" s="21">
        <f>IF(Notes!$B$2="June",ROUND('Budget by Source'!D129/10,0)+Q129,ROUND('Budget by Source'!D129/10,0))</f>
        <v>53822</v>
      </c>
      <c r="E129" s="21">
        <f>IF(Notes!$B$2="June",ROUND('Budget by Source'!E129/10,0)+R129,ROUND('Budget by Source'!E129/10,0))</f>
        <v>2283</v>
      </c>
      <c r="F129" s="21">
        <f>IF(Notes!$B$2="June",ROUND('Budget by Source'!F129/10,0)+S129,ROUND('Budget by Source'!F129/10,0))</f>
        <v>2256</v>
      </c>
      <c r="G129" s="21">
        <f>IF(Notes!$B$2="June",ROUND('Budget by Source'!G129/10,0)+T129,ROUND('Budget by Source'!G129/10,0))</f>
        <v>9379</v>
      </c>
      <c r="H129" s="21">
        <f t="shared" si="3"/>
        <v>96584</v>
      </c>
      <c r="I129" s="21">
        <f>INDEX(Data[],MATCH($A129,Data[Dist],0),MATCH(I$5,Data[#Headers],0))</f>
        <v>173675</v>
      </c>
      <c r="K129" s="59">
        <f>INDEX('Payment Total'!$A$7:$H$331,MATCH('Payment by Source'!$A129,'Payment Total'!$A$7:$A$331,0),3)-I129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965837</v>
      </c>
      <c r="V129" s="136">
        <f t="shared" si="4"/>
        <v>96584</v>
      </c>
      <c r="W129" s="136">
        <f t="shared" si="5"/>
        <v>965840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31164</v>
      </c>
      <c r="D130" s="21">
        <f>IF(Notes!$B$2="June",ROUND('Budget by Source'!D130/10,0)+Q130,ROUND('Budget by Source'!D130/10,0))</f>
        <v>123054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11105</v>
      </c>
      <c r="G130" s="21">
        <f>IF(Notes!$B$2="June",ROUND('Budget by Source'!G130/10,0)+T130,ROUND('Budget by Source'!G130/10,0))</f>
        <v>57658</v>
      </c>
      <c r="H130" s="21">
        <f t="shared" si="3"/>
        <v>883931</v>
      </c>
      <c r="I130" s="21">
        <f>INDEX(Data[],MATCH($A130,Data[Dist],0),MATCH(I$5,Data[#Headers],0))</f>
        <v>1119230</v>
      </c>
      <c r="K130" s="59">
        <f>INDEX('Payment Total'!$A$7:$H$331,MATCH('Payment by Source'!$A130,'Payment Total'!$A$7:$A$331,0),3)-I130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8839323</v>
      </c>
      <c r="V130" s="136">
        <f t="shared" si="4"/>
        <v>883932</v>
      </c>
      <c r="W130" s="136">
        <f t="shared" si="5"/>
        <v>8839320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53559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3195</v>
      </c>
      <c r="G131" s="21">
        <f>IF(Notes!$B$2="June",ROUND('Budget by Source'!G131/10,0)+T131,ROUND('Budget by Source'!G131/10,0))</f>
        <v>17365</v>
      </c>
      <c r="H131" s="21">
        <f t="shared" si="3"/>
        <v>230886</v>
      </c>
      <c r="I131" s="21">
        <f>INDEX(Data[],MATCH($A131,Data[Dist],0),MATCH(I$5,Data[#Headers],0))</f>
        <v>318009</v>
      </c>
      <c r="K131" s="59">
        <f>INDEX('Payment Total'!$A$7:$H$331,MATCH('Payment by Source'!$A131,'Payment Total'!$A$7:$A$331,0),3)-I131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2308861</v>
      </c>
      <c r="V131" s="136">
        <f t="shared" si="4"/>
        <v>230886</v>
      </c>
      <c r="W131" s="136">
        <f t="shared" si="5"/>
        <v>2308860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19108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4864</v>
      </c>
      <c r="F132" s="21">
        <f>IF(Notes!$B$2="June",ROUND('Budget by Source'!F132/10,0)+S132,ROUND('Budget by Source'!F132/10,0))</f>
        <v>5250</v>
      </c>
      <c r="G132" s="21">
        <f>IF(Notes!$B$2="June",ROUND('Budget by Source'!G132/10,0)+T132,ROUND('Budget by Source'!G132/10,0))</f>
        <v>25430</v>
      </c>
      <c r="H132" s="21">
        <f t="shared" si="3"/>
        <v>386941</v>
      </c>
      <c r="I132" s="21">
        <f>INDEX(Data[],MATCH($A132,Data[Dist],0),MATCH(I$5,Data[#Headers],0))</f>
        <v>508295</v>
      </c>
      <c r="K132" s="59">
        <f>INDEX('Payment Total'!$A$7:$H$331,MATCH('Payment by Source'!$A132,'Payment Total'!$A$7:$A$331,0),3)-I132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3869413</v>
      </c>
      <c r="V132" s="136">
        <f t="shared" si="4"/>
        <v>386941</v>
      </c>
      <c r="W132" s="136">
        <f t="shared" si="5"/>
        <v>3869410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11689</v>
      </c>
      <c r="D133" s="21">
        <f>IF(Notes!$B$2="June",ROUND('Budget by Source'!D133/10,0)+Q133,ROUND('Budget by Source'!D133/10,0))</f>
        <v>47491</v>
      </c>
      <c r="E133" s="21">
        <f>IF(Notes!$B$2="June",ROUND('Budget by Source'!E133/10,0)+R133,ROUND('Budget by Source'!E133/10,0))</f>
        <v>3368</v>
      </c>
      <c r="F133" s="21">
        <f>IF(Notes!$B$2="June",ROUND('Budget by Source'!F133/10,0)+S133,ROUND('Budget by Source'!F133/10,0))</f>
        <v>2862</v>
      </c>
      <c r="G133" s="21">
        <f>IF(Notes!$B$2="June",ROUND('Budget by Source'!G133/10,0)+T133,ROUND('Budget by Source'!G133/10,0))</f>
        <v>14936</v>
      </c>
      <c r="H133" s="21">
        <f t="shared" si="3"/>
        <v>206910</v>
      </c>
      <c r="I133" s="21">
        <f>INDEX(Data[],MATCH($A133,Data[Dist],0),MATCH(I$5,Data[#Headers],0))</f>
        <v>287256</v>
      </c>
      <c r="K133" s="59">
        <f>INDEX('Payment Total'!$A$7:$H$331,MATCH('Payment by Source'!$A133,'Payment Total'!$A$7:$A$331,0),3)-I133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2069095</v>
      </c>
      <c r="V133" s="136">
        <f t="shared" si="4"/>
        <v>206910</v>
      </c>
      <c r="W133" s="136">
        <f t="shared" si="5"/>
        <v>2069100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13248</v>
      </c>
      <c r="D134" s="21">
        <f>IF(Notes!$B$2="June",ROUND('Budget by Source'!D134/10,0)+Q134,ROUND('Budget by Source'!D134/10,0))</f>
        <v>58556</v>
      </c>
      <c r="E134" s="21">
        <f>IF(Notes!$B$2="June",ROUND('Budget by Source'!E134/10,0)+R134,ROUND('Budget by Source'!E134/10,0))</f>
        <v>4505</v>
      </c>
      <c r="F134" s="21">
        <f>IF(Notes!$B$2="June",ROUND('Budget by Source'!F134/10,0)+S134,ROUND('Budget by Source'!F134/10,0))</f>
        <v>4877</v>
      </c>
      <c r="G134" s="21">
        <f>IF(Notes!$B$2="June",ROUND('Budget by Source'!G134/10,0)+T134,ROUND('Budget by Source'!G134/10,0))</f>
        <v>24100</v>
      </c>
      <c r="H134" s="21">
        <f t="shared" si="3"/>
        <v>293159</v>
      </c>
      <c r="I134" s="21">
        <f>INDEX(Data[],MATCH($A134,Data[Dist],0),MATCH(I$5,Data[#Headers],0))</f>
        <v>398445</v>
      </c>
      <c r="K134" s="59">
        <f>INDEX('Payment Total'!$A$7:$H$331,MATCH('Payment by Source'!$A134,'Payment Total'!$A$7:$A$331,0),3)-I134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2931595</v>
      </c>
      <c r="V134" s="136">
        <f t="shared" si="4"/>
        <v>293160</v>
      </c>
      <c r="W134" s="136">
        <f t="shared" si="5"/>
        <v>2931600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7403</v>
      </c>
      <c r="D135" s="21">
        <f>IF(Notes!$B$2="June",ROUND('Budget by Source'!D135/10,0)+Q135,ROUND('Budget by Source'!D135/10,0))</f>
        <v>38150</v>
      </c>
      <c r="E135" s="21">
        <f>IF(Notes!$B$2="June",ROUND('Budget by Source'!E135/10,0)+R135,ROUND('Budget by Source'!E135/10,0))</f>
        <v>2365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11967</v>
      </c>
      <c r="H135" s="21">
        <f t="shared" ref="H135:H198" si="6">I135-SUM(C135:G135)</f>
        <v>160008</v>
      </c>
      <c r="I135" s="21">
        <f>INDEX(Data[],MATCH($A135,Data[Dist],0),MATCH(I$5,Data[#Headers],0))</f>
        <v>222198</v>
      </c>
      <c r="K135" s="59">
        <f>INDEX('Payment Total'!$A$7:$H$331,MATCH('Payment by Source'!$A135,'Payment Total'!$A$7:$A$331,0),3)-I135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1600078</v>
      </c>
      <c r="V135" s="136">
        <f t="shared" ref="V135:V198" si="7">ROUND(U135/10,0)</f>
        <v>160008</v>
      </c>
      <c r="W135" s="136">
        <f t="shared" ref="W135:W198" si="8">V135*10</f>
        <v>1600080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3117</v>
      </c>
      <c r="D136" s="21">
        <f>IF(Notes!$B$2="June",ROUND('Budget by Source'!D136/10,0)+Q136,ROUND('Budget by Source'!D136/10,0))</f>
        <v>25048</v>
      </c>
      <c r="E136" s="21">
        <f>IF(Notes!$B$2="June",ROUND('Budget by Source'!E136/10,0)+R136,ROUND('Budget by Source'!E136/10,0))</f>
        <v>1774</v>
      </c>
      <c r="F136" s="21">
        <f>IF(Notes!$B$2="June",ROUND('Budget by Source'!F136/10,0)+S136,ROUND('Budget by Source'!F136/10,0))</f>
        <v>1576</v>
      </c>
      <c r="G136" s="21">
        <f>IF(Notes!$B$2="June",ROUND('Budget by Source'!G136/10,0)+T136,ROUND('Budget by Source'!G136/10,0))</f>
        <v>8329</v>
      </c>
      <c r="H136" s="21">
        <f t="shared" si="6"/>
        <v>68675</v>
      </c>
      <c r="I136" s="21">
        <f>INDEX(Data[],MATCH($A136,Data[Dist],0),MATCH(I$5,Data[#Headers],0))</f>
        <v>108519</v>
      </c>
      <c r="K136" s="59">
        <f>INDEX('Payment Total'!$A$7:$H$331,MATCH('Payment by Source'!$A136,'Payment Total'!$A$7:$A$331,0),3)-I136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686756</v>
      </c>
      <c r="V136" s="136">
        <f t="shared" si="7"/>
        <v>68676</v>
      </c>
      <c r="W136" s="136">
        <f t="shared" si="8"/>
        <v>686760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19872</v>
      </c>
      <c r="D137" s="21">
        <f>IF(Notes!$B$2="June",ROUND('Budget by Source'!D137/10,0)+Q137,ROUND('Budget by Source'!D137/10,0))</f>
        <v>88139</v>
      </c>
      <c r="E137" s="21">
        <f>IF(Notes!$B$2="June",ROUND('Budget by Source'!E137/10,0)+R137,ROUND('Budget by Source'!E137/10,0))</f>
        <v>9822</v>
      </c>
      <c r="F137" s="21">
        <f>IF(Notes!$B$2="June",ROUND('Budget by Source'!F137/10,0)+S137,ROUND('Budget by Source'!F137/10,0))</f>
        <v>8347</v>
      </c>
      <c r="G137" s="21">
        <f>IF(Notes!$B$2="June",ROUND('Budget by Source'!G137/10,0)+T137,ROUND('Budget by Source'!G137/10,0))</f>
        <v>41593</v>
      </c>
      <c r="H137" s="21">
        <f t="shared" si="6"/>
        <v>662572</v>
      </c>
      <c r="I137" s="21">
        <f>INDEX(Data[],MATCH($A137,Data[Dist],0),MATCH(I$5,Data[#Headers],0))</f>
        <v>830345</v>
      </c>
      <c r="K137" s="59">
        <f>INDEX('Payment Total'!$A$7:$H$331,MATCH('Payment by Source'!$A137,'Payment Total'!$A$7:$A$331,0),3)-I137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6625722</v>
      </c>
      <c r="V137" s="136">
        <f t="shared" si="7"/>
        <v>662572</v>
      </c>
      <c r="W137" s="136">
        <f t="shared" si="8"/>
        <v>6625720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33120</v>
      </c>
      <c r="D138" s="21">
        <f>IF(Notes!$B$2="June",ROUND('Budget by Source'!D138/10,0)+Q138,ROUND('Budget by Source'!D138/10,0))</f>
        <v>112721</v>
      </c>
      <c r="E138" s="21">
        <f>IF(Notes!$B$2="June",ROUND('Budget by Source'!E138/10,0)+R138,ROUND('Budget by Source'!E138/10,0))</f>
        <v>11084</v>
      </c>
      <c r="F138" s="21">
        <f>IF(Notes!$B$2="June",ROUND('Budget by Source'!F138/10,0)+S138,ROUND('Budget by Source'!F138/10,0))</f>
        <v>11046</v>
      </c>
      <c r="G138" s="21">
        <f>IF(Notes!$B$2="June",ROUND('Budget by Source'!G138/10,0)+T138,ROUND('Budget by Source'!G138/10,0))</f>
        <v>53193</v>
      </c>
      <c r="H138" s="21">
        <f t="shared" si="6"/>
        <v>752768</v>
      </c>
      <c r="I138" s="21">
        <f>INDEX(Data[],MATCH($A138,Data[Dist],0),MATCH(I$5,Data[#Headers],0))</f>
        <v>973932</v>
      </c>
      <c r="K138" s="59">
        <f>INDEX('Payment Total'!$A$7:$H$331,MATCH('Payment by Source'!$A138,'Payment Total'!$A$7:$A$331,0),3)-I138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7527683</v>
      </c>
      <c r="V138" s="136">
        <f t="shared" si="7"/>
        <v>752768</v>
      </c>
      <c r="W138" s="136">
        <f t="shared" si="8"/>
        <v>7527680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7014</v>
      </c>
      <c r="D139" s="21">
        <f>IF(Notes!$B$2="June",ROUND('Budget by Source'!D139/10,0)+Q139,ROUND('Budget by Source'!D139/10,0))</f>
        <v>42219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2194</v>
      </c>
      <c r="G139" s="21">
        <f>IF(Notes!$B$2="June",ROUND('Budget by Source'!G139/10,0)+T139,ROUND('Budget by Source'!G139/10,0))</f>
        <v>11257</v>
      </c>
      <c r="H139" s="21">
        <f t="shared" si="6"/>
        <v>72908</v>
      </c>
      <c r="I139" s="21">
        <f>INDEX(Data[],MATCH($A139,Data[Dist],0),MATCH(I$5,Data[#Headers],0))</f>
        <v>138375</v>
      </c>
      <c r="K139" s="59">
        <f>INDEX('Payment Total'!$A$7:$H$331,MATCH('Payment by Source'!$A139,'Payment Total'!$A$7:$A$331,0),3)-I139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729092</v>
      </c>
      <c r="V139" s="136">
        <f t="shared" si="7"/>
        <v>72909</v>
      </c>
      <c r="W139" s="136">
        <f t="shared" si="8"/>
        <v>729090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16755</v>
      </c>
      <c r="D140" s="21">
        <f>IF(Notes!$B$2="June",ROUND('Budget by Source'!D140/10,0)+Q140,ROUND('Budget by Source'!D140/10,0))</f>
        <v>71812</v>
      </c>
      <c r="E140" s="21">
        <f>IF(Notes!$B$2="June",ROUND('Budget by Source'!E140/10,0)+R140,ROUND('Budget by Source'!E140/10,0))</f>
        <v>5268</v>
      </c>
      <c r="F140" s="21">
        <f>IF(Notes!$B$2="June",ROUND('Budget by Source'!F140/10,0)+S140,ROUND('Budget by Source'!F140/10,0))</f>
        <v>5525</v>
      </c>
      <c r="G140" s="21">
        <f>IF(Notes!$B$2="June",ROUND('Budget by Source'!G140/10,0)+T140,ROUND('Budget by Source'!G140/10,0))</f>
        <v>27258</v>
      </c>
      <c r="H140" s="21">
        <f t="shared" si="6"/>
        <v>231868</v>
      </c>
      <c r="I140" s="21">
        <f>INDEX(Data[],MATCH($A140,Data[Dist],0),MATCH(I$5,Data[#Headers],0))</f>
        <v>358486</v>
      </c>
      <c r="K140" s="59">
        <f>INDEX('Payment Total'!$A$7:$H$331,MATCH('Payment by Source'!$A140,'Payment Total'!$A$7:$A$331,0),3)-I140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2318691</v>
      </c>
      <c r="V140" s="136">
        <f t="shared" si="7"/>
        <v>231869</v>
      </c>
      <c r="W140" s="136">
        <f t="shared" si="8"/>
        <v>2318690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9351</v>
      </c>
      <c r="D141" s="21">
        <f>IF(Notes!$B$2="June",ROUND('Budget by Source'!D141/10,0)+Q141,ROUND('Budget by Source'!D141/10,0))</f>
        <v>63213</v>
      </c>
      <c r="E141" s="21">
        <f>IF(Notes!$B$2="June",ROUND('Budget by Source'!E141/10,0)+R141,ROUND('Budget by Source'!E141/10,0))</f>
        <v>4977</v>
      </c>
      <c r="F141" s="21">
        <f>IF(Notes!$B$2="June",ROUND('Budget by Source'!F141/10,0)+S141,ROUND('Budget by Source'!F141/10,0))</f>
        <v>4475</v>
      </c>
      <c r="G141" s="21">
        <f>IF(Notes!$B$2="June",ROUND('Budget by Source'!G141/10,0)+T141,ROUND('Budget by Source'!G141/10,0))</f>
        <v>22521</v>
      </c>
      <c r="H141" s="21">
        <f t="shared" si="6"/>
        <v>278415</v>
      </c>
      <c r="I141" s="21">
        <f>INDEX(Data[],MATCH($A141,Data[Dist],0),MATCH(I$5,Data[#Headers],0))</f>
        <v>382952</v>
      </c>
      <c r="K141" s="59">
        <f>INDEX('Payment Total'!$A$7:$H$331,MATCH('Payment by Source'!$A141,'Payment Total'!$A$7:$A$331,0),3)-I141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2784149</v>
      </c>
      <c r="V141" s="136">
        <f t="shared" si="7"/>
        <v>278415</v>
      </c>
      <c r="W141" s="136">
        <f t="shared" si="8"/>
        <v>2784150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13248</v>
      </c>
      <c r="D142" s="21">
        <f>IF(Notes!$B$2="June",ROUND('Budget by Source'!D142/10,0)+Q142,ROUND('Budget by Source'!D142/10,0))</f>
        <v>51773</v>
      </c>
      <c r="E142" s="21">
        <f>IF(Notes!$B$2="June",ROUND('Budget by Source'!E142/10,0)+R142,ROUND('Budget by Source'!E142/10,0))</f>
        <v>4748</v>
      </c>
      <c r="F142" s="21">
        <f>IF(Notes!$B$2="June",ROUND('Budget by Source'!F142/10,0)+S142,ROUND('Budget by Source'!F142/10,0))</f>
        <v>4403</v>
      </c>
      <c r="G142" s="21">
        <f>IF(Notes!$B$2="June",ROUND('Budget by Source'!G142/10,0)+T142,ROUND('Budget by Source'!G142/10,0))</f>
        <v>21308</v>
      </c>
      <c r="H142" s="21">
        <f t="shared" si="6"/>
        <v>301169</v>
      </c>
      <c r="I142" s="21">
        <f>INDEX(Data[],MATCH($A142,Data[Dist],0),MATCH(I$5,Data[#Headers],0))</f>
        <v>396649</v>
      </c>
      <c r="K142" s="59">
        <f>INDEX('Payment Total'!$A$7:$H$331,MATCH('Payment by Source'!$A142,'Payment Total'!$A$7:$A$331,0),3)-I142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3011691</v>
      </c>
      <c r="V142" s="136">
        <f t="shared" si="7"/>
        <v>301169</v>
      </c>
      <c r="W142" s="136">
        <f t="shared" si="8"/>
        <v>3011690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28444</v>
      </c>
      <c r="D143" s="21">
        <f>IF(Notes!$B$2="June",ROUND('Budget by Source'!D143/10,0)+Q143,ROUND('Budget by Source'!D143/10,0))</f>
        <v>98895</v>
      </c>
      <c r="E143" s="21">
        <f>IF(Notes!$B$2="June",ROUND('Budget by Source'!E143/10,0)+R143,ROUND('Budget by Source'!E143/10,0))</f>
        <v>8985</v>
      </c>
      <c r="F143" s="21">
        <f>IF(Notes!$B$2="June",ROUND('Budget by Source'!F143/10,0)+S143,ROUND('Budget by Source'!F143/10,0))</f>
        <v>9009</v>
      </c>
      <c r="G143" s="21">
        <f>IF(Notes!$B$2="June",ROUND('Budget by Source'!G143/10,0)+T143,ROUND('Budget by Source'!G143/10,0))</f>
        <v>45291</v>
      </c>
      <c r="H143" s="21">
        <f t="shared" si="6"/>
        <v>599353</v>
      </c>
      <c r="I143" s="21">
        <f>INDEX(Data[],MATCH($A143,Data[Dist],0),MATCH(I$5,Data[#Headers],0))</f>
        <v>789977</v>
      </c>
      <c r="K143" s="59">
        <f>INDEX('Payment Total'!$A$7:$H$331,MATCH('Payment by Source'!$A143,'Payment Total'!$A$7:$A$331,0),3)-I143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5993528</v>
      </c>
      <c r="V143" s="136">
        <f t="shared" si="7"/>
        <v>599353</v>
      </c>
      <c r="W143" s="136">
        <f t="shared" si="8"/>
        <v>5993530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7793</v>
      </c>
      <c r="D144" s="21">
        <f>IF(Notes!$B$2="June",ROUND('Budget by Source'!D144/10,0)+Q144,ROUND('Budget by Source'!D144/10,0))</f>
        <v>43990</v>
      </c>
      <c r="E144" s="21">
        <f>IF(Notes!$B$2="June",ROUND('Budget by Source'!E144/10,0)+R144,ROUND('Budget by Source'!E144/10,0))</f>
        <v>2809</v>
      </c>
      <c r="F144" s="21">
        <f>IF(Notes!$B$2="June",ROUND('Budget by Source'!F144/10,0)+S144,ROUND('Budget by Source'!F144/10,0))</f>
        <v>2446</v>
      </c>
      <c r="G144" s="21">
        <f>IF(Notes!$B$2="June",ROUND('Budget by Source'!G144/10,0)+T144,ROUND('Budget by Source'!G144/10,0))</f>
        <v>15536</v>
      </c>
      <c r="H144" s="21">
        <f t="shared" si="6"/>
        <v>152632</v>
      </c>
      <c r="I144" s="21">
        <f>INDEX(Data[],MATCH($A144,Data[Dist],0),MATCH(I$5,Data[#Headers],0))</f>
        <v>225206</v>
      </c>
      <c r="K144" s="59">
        <f>INDEX('Payment Total'!$A$7:$H$331,MATCH('Payment by Source'!$A144,'Payment Total'!$A$7:$A$331,0),3)-I144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1526311</v>
      </c>
      <c r="V144" s="136">
        <f t="shared" si="7"/>
        <v>152631</v>
      </c>
      <c r="W144" s="136">
        <f t="shared" si="8"/>
        <v>1526310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19092</v>
      </c>
      <c r="D145" s="21">
        <f>IF(Notes!$B$2="June",ROUND('Budget by Source'!D145/10,0)+Q145,ROUND('Budget by Source'!D145/10,0))</f>
        <v>64866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5937</v>
      </c>
      <c r="G145" s="21">
        <f>IF(Notes!$B$2="June",ROUND('Budget by Source'!G145/10,0)+T145,ROUND('Budget by Source'!G145/10,0))</f>
        <v>27602</v>
      </c>
      <c r="H145" s="21">
        <f t="shared" si="6"/>
        <v>477715</v>
      </c>
      <c r="I145" s="21">
        <f>INDEX(Data[],MATCH($A145,Data[Dist],0),MATCH(I$5,Data[#Headers],0))</f>
        <v>600069</v>
      </c>
      <c r="K145" s="59">
        <f>INDEX('Payment Total'!$A$7:$H$331,MATCH('Payment by Source'!$A145,'Payment Total'!$A$7:$A$331,0),3)-I145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4777153</v>
      </c>
      <c r="V145" s="136">
        <f t="shared" si="7"/>
        <v>477715</v>
      </c>
      <c r="W145" s="136">
        <f t="shared" si="8"/>
        <v>4777150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27275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10569</v>
      </c>
      <c r="F146" s="21">
        <f>IF(Notes!$B$2="June",ROUND('Budget by Source'!F146/10,0)+S146,ROUND('Budget by Source'!F146/10,0))</f>
        <v>9542</v>
      </c>
      <c r="G146" s="21">
        <f>IF(Notes!$B$2="June",ROUND('Budget by Source'!G146/10,0)+T146,ROUND('Budget by Source'!G146/10,0))</f>
        <v>47773</v>
      </c>
      <c r="H146" s="21">
        <f t="shared" si="6"/>
        <v>645452</v>
      </c>
      <c r="I146" s="21">
        <f>INDEX(Data[],MATCH($A146,Data[Dist],0),MATCH(I$5,Data[#Headers],0))</f>
        <v>854133</v>
      </c>
      <c r="K146" s="59">
        <f>INDEX('Payment Total'!$A$7:$H$331,MATCH('Payment by Source'!$A146,'Payment Total'!$A$7:$A$331,0),3)-I146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6454521</v>
      </c>
      <c r="V146" s="136">
        <f t="shared" si="7"/>
        <v>645452</v>
      </c>
      <c r="W146" s="136">
        <f t="shared" si="8"/>
        <v>6454520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34289</v>
      </c>
      <c r="D147" s="21">
        <f>IF(Notes!$B$2="June",ROUND('Budget by Source'!D147/10,0)+Q147,ROUND('Budget by Source'!D147/10,0))</f>
        <v>116283</v>
      </c>
      <c r="E147" s="21">
        <f>IF(Notes!$B$2="June",ROUND('Budget by Source'!E147/10,0)+R147,ROUND('Budget by Source'!E147/10,0))</f>
        <v>11449</v>
      </c>
      <c r="F147" s="21">
        <f>IF(Notes!$B$2="June",ROUND('Budget by Source'!F147/10,0)+S147,ROUND('Budget by Source'!F147/10,0))</f>
        <v>11873</v>
      </c>
      <c r="G147" s="21">
        <f>IF(Notes!$B$2="June",ROUND('Budget by Source'!G147/10,0)+T147,ROUND('Budget by Source'!G147/10,0))</f>
        <v>54874</v>
      </c>
      <c r="H147" s="21">
        <f t="shared" si="6"/>
        <v>836818</v>
      </c>
      <c r="I147" s="21">
        <f>INDEX(Data[],MATCH($A147,Data[Dist],0),MATCH(I$5,Data[#Headers],0))</f>
        <v>1065586</v>
      </c>
      <c r="K147" s="59">
        <f>INDEX('Payment Total'!$A$7:$H$331,MATCH('Payment by Source'!$A147,'Payment Total'!$A$7:$A$331,0),3)-I147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8368192</v>
      </c>
      <c r="V147" s="136">
        <f t="shared" si="7"/>
        <v>836819</v>
      </c>
      <c r="W147" s="136">
        <f t="shared" si="8"/>
        <v>8368190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45588</v>
      </c>
      <c r="D148" s="21">
        <f>IF(Notes!$B$2="June",ROUND('Budget by Source'!D148/10,0)+Q148,ROUND('Budget by Source'!D148/10,0))</f>
        <v>256400</v>
      </c>
      <c r="E148" s="21">
        <f>IF(Notes!$B$2="June",ROUND('Budget by Source'!E148/10,0)+R148,ROUND('Budget by Source'!E148/10,0))</f>
        <v>25414</v>
      </c>
      <c r="F148" s="21">
        <f>IF(Notes!$B$2="June",ROUND('Budget by Source'!F148/10,0)+S148,ROUND('Budget by Source'!F148/10,0))</f>
        <v>26029</v>
      </c>
      <c r="G148" s="21">
        <f>IF(Notes!$B$2="June",ROUND('Budget by Source'!G148/10,0)+T148,ROUND('Budget by Source'!G148/10,0))</f>
        <v>132651</v>
      </c>
      <c r="H148" s="21">
        <f t="shared" si="6"/>
        <v>2240214</v>
      </c>
      <c r="I148" s="21">
        <f>INDEX(Data[],MATCH($A148,Data[Dist],0),MATCH(I$5,Data[#Headers],0))</f>
        <v>2726296</v>
      </c>
      <c r="K148" s="59">
        <f>INDEX('Payment Total'!$A$7:$H$331,MATCH('Payment by Source'!$A148,'Payment Total'!$A$7:$A$331,0),3)-I148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22402144</v>
      </c>
      <c r="V148" s="136">
        <f t="shared" si="7"/>
        <v>2240214</v>
      </c>
      <c r="W148" s="136">
        <f t="shared" si="8"/>
        <v>22402140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15975</v>
      </c>
      <c r="D149" s="21">
        <f>IF(Notes!$B$2="June",ROUND('Budget by Source'!D149/10,0)+Q149,ROUND('Budget by Source'!D149/10,0))</f>
        <v>77591</v>
      </c>
      <c r="E149" s="21">
        <f>IF(Notes!$B$2="June",ROUND('Budget by Source'!E149/10,0)+R149,ROUND('Budget by Source'!E149/10,0))</f>
        <v>6110</v>
      </c>
      <c r="F149" s="21">
        <f>IF(Notes!$B$2="June",ROUND('Budget by Source'!F149/10,0)+S149,ROUND('Budget by Source'!F149/10,0))</f>
        <v>5393</v>
      </c>
      <c r="G149" s="21">
        <f>IF(Notes!$B$2="June",ROUND('Budget by Source'!G149/10,0)+T149,ROUND('Budget by Source'!G149/10,0))</f>
        <v>31352</v>
      </c>
      <c r="H149" s="21">
        <f t="shared" si="6"/>
        <v>494786</v>
      </c>
      <c r="I149" s="21">
        <f>INDEX(Data[],MATCH($A149,Data[Dist],0),MATCH(I$5,Data[#Headers],0))</f>
        <v>631207</v>
      </c>
      <c r="K149" s="59">
        <f>INDEX('Payment Total'!$A$7:$H$331,MATCH('Payment by Source'!$A149,'Payment Total'!$A$7:$A$331,0),3)-I149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4947850</v>
      </c>
      <c r="V149" s="136">
        <f t="shared" si="7"/>
        <v>494785</v>
      </c>
      <c r="W149" s="136">
        <f t="shared" si="8"/>
        <v>4947850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163657</v>
      </c>
      <c r="D150" s="21">
        <f>IF(Notes!$B$2="June",ROUND('Budget by Source'!D150/10,0)+Q150,ROUND('Budget by Source'!D150/10,0))</f>
        <v>1038276</v>
      </c>
      <c r="E150" s="21">
        <f>IF(Notes!$B$2="June",ROUND('Budget by Source'!E150/10,0)+R150,ROUND('Budget by Source'!E150/10,0))</f>
        <v>121649</v>
      </c>
      <c r="F150" s="21">
        <f>IF(Notes!$B$2="June",ROUND('Budget by Source'!F150/10,0)+S150,ROUND('Budget by Source'!F150/10,0))</f>
        <v>117684</v>
      </c>
      <c r="G150" s="21">
        <f>IF(Notes!$B$2="June",ROUND('Budget by Source'!G150/10,0)+T150,ROUND('Budget by Source'!G150/10,0))</f>
        <v>560933</v>
      </c>
      <c r="H150" s="21">
        <f t="shared" si="6"/>
        <v>7597003</v>
      </c>
      <c r="I150" s="21">
        <f>INDEX(Data[],MATCH($A150,Data[Dist],0),MATCH(I$5,Data[#Headers],0))</f>
        <v>9599202</v>
      </c>
      <c r="K150" s="59">
        <f>INDEX('Payment Total'!$A$7:$H$331,MATCH('Payment by Source'!$A150,'Payment Total'!$A$7:$A$331,0),3)-I150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75970028</v>
      </c>
      <c r="V150" s="136">
        <f t="shared" si="7"/>
        <v>7597003</v>
      </c>
      <c r="W150" s="136">
        <f t="shared" si="8"/>
        <v>75970030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23768</v>
      </c>
      <c r="D151" s="21">
        <f>IF(Notes!$B$2="June",ROUND('Budget by Source'!D151/10,0)+Q151,ROUND('Budget by Source'!D151/10,0))</f>
        <v>91043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7925</v>
      </c>
      <c r="G151" s="21">
        <f>IF(Notes!$B$2="June",ROUND('Budget by Source'!G151/10,0)+T151,ROUND('Budget by Source'!G151/10,0))</f>
        <v>37952</v>
      </c>
      <c r="H151" s="21">
        <f t="shared" si="6"/>
        <v>567187</v>
      </c>
      <c r="I151" s="21">
        <f>INDEX(Data[],MATCH($A151,Data[Dist],0),MATCH(I$5,Data[#Headers],0))</f>
        <v>736434</v>
      </c>
      <c r="K151" s="59">
        <f>INDEX('Payment Total'!$A$7:$H$331,MATCH('Payment by Source'!$A151,'Payment Total'!$A$7:$A$331,0),3)-I151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5671877</v>
      </c>
      <c r="V151" s="136">
        <f t="shared" si="7"/>
        <v>567188</v>
      </c>
      <c r="W151" s="136">
        <f t="shared" si="8"/>
        <v>5671880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8183</v>
      </c>
      <c r="D152" s="21">
        <f>IF(Notes!$B$2="June",ROUND('Budget by Source'!D152/10,0)+Q152,ROUND('Budget by Source'!D152/10,0))</f>
        <v>46597</v>
      </c>
      <c r="E152" s="21">
        <f>IF(Notes!$B$2="June",ROUND('Budget by Source'!E152/10,0)+R152,ROUND('Budget by Source'!E152/10,0))</f>
        <v>3342</v>
      </c>
      <c r="F152" s="21">
        <f>IF(Notes!$B$2="June",ROUND('Budget by Source'!F152/10,0)+S152,ROUND('Budget by Source'!F152/10,0))</f>
        <v>3796</v>
      </c>
      <c r="G152" s="21">
        <f>IF(Notes!$B$2="June",ROUND('Budget by Source'!G152/10,0)+T152,ROUND('Budget by Source'!G152/10,0))</f>
        <v>19178</v>
      </c>
      <c r="H152" s="21">
        <f t="shared" si="6"/>
        <v>322393</v>
      </c>
      <c r="I152" s="21">
        <f>INDEX(Data[],MATCH($A152,Data[Dist],0),MATCH(I$5,Data[#Headers],0))</f>
        <v>403489</v>
      </c>
      <c r="K152" s="59">
        <f>INDEX('Payment Total'!$A$7:$H$331,MATCH('Payment by Source'!$A152,'Payment Total'!$A$7:$A$331,0),3)-I152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3223938</v>
      </c>
      <c r="V152" s="136">
        <f t="shared" si="7"/>
        <v>322394</v>
      </c>
      <c r="W152" s="136">
        <f t="shared" si="8"/>
        <v>3223940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18313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5212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294945</v>
      </c>
      <c r="I153" s="21">
        <f>INDEX(Data[],MATCH($A153,Data[Dist],0),MATCH(I$5,Data[#Headers],0))</f>
        <v>410463</v>
      </c>
      <c r="K153" s="59">
        <f>INDEX('Payment Total'!$A$7:$H$331,MATCH('Payment by Source'!$A153,'Payment Total'!$A$7:$A$331,0),3)-I153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2949456</v>
      </c>
      <c r="V153" s="136">
        <f t="shared" si="7"/>
        <v>294946</v>
      </c>
      <c r="W153" s="136">
        <f t="shared" si="8"/>
        <v>2949460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14417</v>
      </c>
      <c r="D154" s="21">
        <f>IF(Notes!$B$2="June",ROUND('Budget by Source'!D154/10,0)+Q154,ROUND('Budget by Source'!D154/10,0))</f>
        <v>47348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2876</v>
      </c>
      <c r="G154" s="21">
        <f>IF(Notes!$B$2="June",ROUND('Budget by Source'!G154/10,0)+T154,ROUND('Budget by Source'!G154/10,0))</f>
        <v>16723</v>
      </c>
      <c r="H154" s="21">
        <f t="shared" si="6"/>
        <v>261057</v>
      </c>
      <c r="I154" s="21">
        <f>INDEX(Data[],MATCH($A154,Data[Dist],0),MATCH(I$5,Data[#Headers],0))</f>
        <v>345059</v>
      </c>
      <c r="K154" s="59">
        <f>INDEX('Payment Total'!$A$7:$H$331,MATCH('Payment by Source'!$A154,'Payment Total'!$A$7:$A$331,0),3)-I154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2610582</v>
      </c>
      <c r="V154" s="136">
        <f t="shared" si="7"/>
        <v>261058</v>
      </c>
      <c r="W154" s="136">
        <f t="shared" si="8"/>
        <v>2610580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94959</v>
      </c>
      <c r="E155" s="21">
        <f>IF(Notes!$B$2="June",ROUND('Budget by Source'!E155/10,0)+R155,ROUND('Budget by Source'!E155/10,0))</f>
        <v>9951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44811</v>
      </c>
      <c r="H155" s="21">
        <f t="shared" si="6"/>
        <v>583732</v>
      </c>
      <c r="I155" s="21">
        <f>INDEX(Data[],MATCH($A155,Data[Dist],0),MATCH(I$5,Data[#Headers],0))</f>
        <v>773027</v>
      </c>
      <c r="K155" s="59">
        <f>INDEX('Payment Total'!$A$7:$H$331,MATCH('Payment by Source'!$A155,'Payment Total'!$A$7:$A$331,0),3)-I155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5837325</v>
      </c>
      <c r="V155" s="136">
        <f t="shared" si="7"/>
        <v>583733</v>
      </c>
      <c r="W155" s="136">
        <f t="shared" si="8"/>
        <v>5837330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27665</v>
      </c>
      <c r="D156" s="21">
        <f>IF(Notes!$B$2="June",ROUND('Budget by Source'!D156/10,0)+Q156,ROUND('Budget by Source'!D156/10,0))</f>
        <v>81377</v>
      </c>
      <c r="E156" s="21">
        <f>IF(Notes!$B$2="June",ROUND('Budget by Source'!E156/10,0)+R156,ROUND('Budget by Source'!E156/10,0))</f>
        <v>7427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34627</v>
      </c>
      <c r="H156" s="21">
        <f t="shared" si="6"/>
        <v>525829</v>
      </c>
      <c r="I156" s="21">
        <f>INDEX(Data[],MATCH($A156,Data[Dist],0),MATCH(I$5,Data[#Headers],0))</f>
        <v>683110</v>
      </c>
      <c r="K156" s="59">
        <f>INDEX('Payment Total'!$A$7:$H$331,MATCH('Payment by Source'!$A156,'Payment Total'!$A$7:$A$331,0),3)-I156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5258287</v>
      </c>
      <c r="V156" s="136">
        <f t="shared" si="7"/>
        <v>525829</v>
      </c>
      <c r="W156" s="136">
        <f t="shared" si="8"/>
        <v>5258290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88075</v>
      </c>
      <c r="D157" s="21">
        <f>IF(Notes!$B$2="June",ROUND('Budget by Source'!D157/10,0)+Q157,ROUND('Budget by Source'!D157/10,0))</f>
        <v>488202</v>
      </c>
      <c r="E157" s="21">
        <f>IF(Notes!$B$2="June",ROUND('Budget by Source'!E157/10,0)+R157,ROUND('Budget by Source'!E157/10,0))</f>
        <v>48891</v>
      </c>
      <c r="F157" s="21">
        <f>IF(Notes!$B$2="June",ROUND('Budget by Source'!F157/10,0)+S157,ROUND('Budget by Source'!F157/10,0))</f>
        <v>49072</v>
      </c>
      <c r="G157" s="21">
        <f>IF(Notes!$B$2="June",ROUND('Budget by Source'!G157/10,0)+T157,ROUND('Budget by Source'!G157/10,0))</f>
        <v>263753</v>
      </c>
      <c r="H157" s="21">
        <f t="shared" si="6"/>
        <v>3984208</v>
      </c>
      <c r="I157" s="21">
        <f>INDEX(Data[],MATCH($A157,Data[Dist],0),MATCH(I$5,Data[#Headers],0))</f>
        <v>4922201</v>
      </c>
      <c r="K157" s="59">
        <f>INDEX('Payment Total'!$A$7:$H$331,MATCH('Payment by Source'!$A157,'Payment Total'!$A$7:$A$331,0),3)-I157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39842070</v>
      </c>
      <c r="V157" s="136">
        <f t="shared" si="7"/>
        <v>3984207</v>
      </c>
      <c r="W157" s="136">
        <f t="shared" si="8"/>
        <v>39842070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36237</v>
      </c>
      <c r="D158" s="21">
        <f>IF(Notes!$B$2="June",ROUND('Budget by Source'!D158/10,0)+Q158,ROUND('Budget by Source'!D158/10,0))</f>
        <v>138017</v>
      </c>
      <c r="E158" s="21">
        <f>IF(Notes!$B$2="June",ROUND('Budget by Source'!E158/10,0)+R158,ROUND('Budget by Source'!E158/10,0))</f>
        <v>15937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71404</v>
      </c>
      <c r="H158" s="21">
        <f t="shared" si="6"/>
        <v>1407340</v>
      </c>
      <c r="I158" s="21">
        <f>INDEX(Data[],MATCH($A158,Data[Dist],0),MATCH(I$5,Data[#Headers],0))</f>
        <v>1683685</v>
      </c>
      <c r="K158" s="59">
        <f>INDEX('Payment Total'!$A$7:$H$331,MATCH('Payment by Source'!$A158,'Payment Total'!$A$7:$A$331,0),3)-I158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14073404</v>
      </c>
      <c r="V158" s="136">
        <f t="shared" si="7"/>
        <v>1407340</v>
      </c>
      <c r="W158" s="136">
        <f t="shared" si="8"/>
        <v>14073400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6234</v>
      </c>
      <c r="D159" s="21">
        <f>IF(Notes!$B$2="June",ROUND('Budget by Source'!D159/10,0)+Q159,ROUND('Budget by Source'!D159/10,0))</f>
        <v>52662</v>
      </c>
      <c r="E159" s="21">
        <f>IF(Notes!$B$2="June",ROUND('Budget by Source'!E159/10,0)+R159,ROUND('Budget by Source'!E159/10,0))</f>
        <v>2495</v>
      </c>
      <c r="F159" s="21">
        <f>IF(Notes!$B$2="June",ROUND('Budget by Source'!F159/10,0)+S159,ROUND('Budget by Source'!F159/10,0))</f>
        <v>2657</v>
      </c>
      <c r="G159" s="21">
        <f>IF(Notes!$B$2="June",ROUND('Budget by Source'!G159/10,0)+T159,ROUND('Budget by Source'!G159/10,0))</f>
        <v>13293</v>
      </c>
      <c r="H159" s="21">
        <f t="shared" si="6"/>
        <v>173399</v>
      </c>
      <c r="I159" s="21">
        <f>INDEX(Data[],MATCH($A159,Data[Dist],0),MATCH(I$5,Data[#Headers],0))</f>
        <v>250740</v>
      </c>
      <c r="K159" s="59">
        <f>INDEX('Payment Total'!$A$7:$H$331,MATCH('Payment by Source'!$A159,'Payment Total'!$A$7:$A$331,0),3)-I159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1733984</v>
      </c>
      <c r="V159" s="136">
        <f t="shared" si="7"/>
        <v>173398</v>
      </c>
      <c r="W159" s="136">
        <f t="shared" si="8"/>
        <v>1733980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3851</v>
      </c>
      <c r="G160" s="21">
        <f>IF(Notes!$B$2="June",ROUND('Budget by Source'!G160/10,0)+T160,ROUND('Budget by Source'!G160/10,0))</f>
        <v>17716</v>
      </c>
      <c r="H160" s="21">
        <f t="shared" si="6"/>
        <v>260235</v>
      </c>
      <c r="I160" s="21">
        <f>INDEX(Data[],MATCH($A160,Data[Dist],0),MATCH(I$5,Data[#Headers],0))</f>
        <v>336162</v>
      </c>
      <c r="K160" s="59">
        <f>INDEX('Payment Total'!$A$7:$H$331,MATCH('Payment by Source'!$A160,'Payment Total'!$A$7:$A$331,0),3)-I160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2602343</v>
      </c>
      <c r="V160" s="136">
        <f t="shared" si="7"/>
        <v>260234</v>
      </c>
      <c r="W160" s="136">
        <f t="shared" si="8"/>
        <v>2602340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34678</v>
      </c>
      <c r="D161" s="21">
        <f>IF(Notes!$B$2="June",ROUND('Budget by Source'!D161/10,0)+Q161,ROUND('Budget by Source'!D161/10,0))</f>
        <v>131220</v>
      </c>
      <c r="E161" s="21">
        <f>IF(Notes!$B$2="June",ROUND('Budget by Source'!E161/10,0)+R161,ROUND('Budget by Source'!E161/10,0))</f>
        <v>13825</v>
      </c>
      <c r="F161" s="21">
        <f>IF(Notes!$B$2="June",ROUND('Budget by Source'!F161/10,0)+S161,ROUND('Budget by Source'!F161/10,0))</f>
        <v>12527</v>
      </c>
      <c r="G161" s="21">
        <f>IF(Notes!$B$2="June",ROUND('Budget by Source'!G161/10,0)+T161,ROUND('Budget by Source'!G161/10,0))</f>
        <v>65100</v>
      </c>
      <c r="H161" s="21">
        <f t="shared" si="6"/>
        <v>1140074</v>
      </c>
      <c r="I161" s="21">
        <f>INDEX(Data[],MATCH($A161,Data[Dist],0),MATCH(I$5,Data[#Headers],0))</f>
        <v>1397424</v>
      </c>
      <c r="K161" s="59">
        <f>INDEX('Payment Total'!$A$7:$H$331,MATCH('Payment by Source'!$A161,'Payment Total'!$A$7:$A$331,0),3)-I161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11400742</v>
      </c>
      <c r="V161" s="136">
        <f t="shared" si="7"/>
        <v>1140074</v>
      </c>
      <c r="W161" s="136">
        <f t="shared" si="8"/>
        <v>11400740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13638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4707</v>
      </c>
      <c r="F162" s="21">
        <f>IF(Notes!$B$2="June",ROUND('Budget by Source'!F162/10,0)+S162,ROUND('Budget by Source'!F162/10,0))</f>
        <v>4137</v>
      </c>
      <c r="G162" s="21">
        <f>IF(Notes!$B$2="June",ROUND('Budget by Source'!G162/10,0)+T162,ROUND('Budget by Source'!G162/10,0))</f>
        <v>21221</v>
      </c>
      <c r="H162" s="21">
        <f t="shared" si="6"/>
        <v>276367</v>
      </c>
      <c r="I162" s="21">
        <f>INDEX(Data[],MATCH($A162,Data[Dist],0),MATCH(I$5,Data[#Headers],0))</f>
        <v>371632</v>
      </c>
      <c r="K162" s="59">
        <f>INDEX('Payment Total'!$A$7:$H$331,MATCH('Payment by Source'!$A162,'Payment Total'!$A$7:$A$331,0),3)-I162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2763682</v>
      </c>
      <c r="V162" s="136">
        <f t="shared" si="7"/>
        <v>276368</v>
      </c>
      <c r="W162" s="136">
        <f t="shared" si="8"/>
        <v>2763680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6234</v>
      </c>
      <c r="D163" s="21">
        <f>IF(Notes!$B$2="June",ROUND('Budget by Source'!D163/10,0)+Q163,ROUND('Budget by Source'!D163/10,0))</f>
        <v>36778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2682</v>
      </c>
      <c r="G163" s="21">
        <f>IF(Notes!$B$2="June",ROUND('Budget by Source'!G163/10,0)+T163,ROUND('Budget by Source'!G163/10,0))</f>
        <v>12412</v>
      </c>
      <c r="H163" s="21">
        <f t="shared" si="6"/>
        <v>212040</v>
      </c>
      <c r="I163" s="21">
        <f>INDEX(Data[],MATCH($A163,Data[Dist],0),MATCH(I$5,Data[#Headers],0))</f>
        <v>272865</v>
      </c>
      <c r="K163" s="59">
        <f>INDEX('Payment Total'!$A$7:$H$331,MATCH('Payment by Source'!$A163,'Payment Total'!$A$7:$A$331,0),3)-I163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2120397</v>
      </c>
      <c r="V163" s="136">
        <f t="shared" si="7"/>
        <v>212040</v>
      </c>
      <c r="W163" s="136">
        <f t="shared" si="8"/>
        <v>2120400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5853</v>
      </c>
      <c r="D164" s="21">
        <f>IF(Notes!$B$2="June",ROUND('Budget by Source'!D164/10,0)+Q164,ROUND('Budget by Source'!D164/10,0))</f>
        <v>38415</v>
      </c>
      <c r="E164" s="21">
        <f>IF(Notes!$B$2="June",ROUND('Budget by Source'!E164/10,0)+R164,ROUND('Budget by Source'!E164/10,0))</f>
        <v>2480</v>
      </c>
      <c r="F164" s="21">
        <f>IF(Notes!$B$2="June",ROUND('Budget by Source'!F164/10,0)+S164,ROUND('Budget by Source'!F164/10,0))</f>
        <v>2581</v>
      </c>
      <c r="G164" s="21">
        <f>IF(Notes!$B$2="June",ROUND('Budget by Source'!G164/10,0)+T164,ROUND('Budget by Source'!G164/10,0))</f>
        <v>12050</v>
      </c>
      <c r="H164" s="21">
        <f t="shared" si="6"/>
        <v>174464</v>
      </c>
      <c r="I164" s="21">
        <f>INDEX(Data[],MATCH($A164,Data[Dist],0),MATCH(I$5,Data[#Headers],0))</f>
        <v>235843</v>
      </c>
      <c r="K164" s="59">
        <f>INDEX('Payment Total'!$A$7:$H$331,MATCH('Payment by Source'!$A164,'Payment Total'!$A$7:$A$331,0),3)-I164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1744641</v>
      </c>
      <c r="V164" s="136">
        <f t="shared" si="7"/>
        <v>174464</v>
      </c>
      <c r="W164" s="136">
        <f t="shared" si="8"/>
        <v>1744640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16755</v>
      </c>
      <c r="D165" s="21">
        <f>IF(Notes!$B$2="June",ROUND('Budget by Source'!D165/10,0)+Q165,ROUND('Budget by Source'!D165/10,0))</f>
        <v>56757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4385</v>
      </c>
      <c r="G165" s="21">
        <f>IF(Notes!$B$2="June",ROUND('Budget by Source'!G165/10,0)+T165,ROUND('Budget by Source'!G165/10,0))</f>
        <v>23359</v>
      </c>
      <c r="H165" s="21">
        <f t="shared" si="6"/>
        <v>335112</v>
      </c>
      <c r="I165" s="21">
        <f>INDEX(Data[],MATCH($A165,Data[Dist],0),MATCH(I$5,Data[#Headers],0))</f>
        <v>440669</v>
      </c>
      <c r="K165" s="59">
        <f>INDEX('Payment Total'!$A$7:$H$331,MATCH('Payment by Source'!$A165,'Payment Total'!$A$7:$A$331,0),3)-I165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3351123</v>
      </c>
      <c r="V165" s="136">
        <f t="shared" si="7"/>
        <v>335112</v>
      </c>
      <c r="W165" s="136">
        <f t="shared" si="8"/>
        <v>3351120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60419</v>
      </c>
      <c r="E166" s="21">
        <f>IF(Notes!$B$2="June",ROUND('Budget by Source'!E166/10,0)+R166,ROUND('Budget by Source'!E166/10,0))</f>
        <v>4313</v>
      </c>
      <c r="F166" s="21">
        <f>IF(Notes!$B$2="June",ROUND('Budget by Source'!F166/10,0)+S166,ROUND('Budget by Source'!F166/10,0))</f>
        <v>4240</v>
      </c>
      <c r="G166" s="21">
        <f>IF(Notes!$B$2="June",ROUND('Budget by Source'!G166/10,0)+T166,ROUND('Budget by Source'!G166/10,0))</f>
        <v>19586</v>
      </c>
      <c r="H166" s="21">
        <f t="shared" si="6"/>
        <v>254641</v>
      </c>
      <c r="I166" s="21">
        <f>INDEX(Data[],MATCH($A166,Data[Dist],0),MATCH(I$5,Data[#Headers],0))</f>
        <v>352940</v>
      </c>
      <c r="K166" s="59">
        <f>INDEX('Payment Total'!$A$7:$H$331,MATCH('Payment by Source'!$A166,'Payment Total'!$A$7:$A$331,0),3)-I166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2546398</v>
      </c>
      <c r="V166" s="136">
        <f t="shared" si="7"/>
        <v>254640</v>
      </c>
      <c r="W166" s="136">
        <f t="shared" si="8"/>
        <v>2546400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39743</v>
      </c>
      <c r="D167" s="21">
        <f>IF(Notes!$B$2="June",ROUND('Budget by Source'!D167/10,0)+Q167,ROUND('Budget by Source'!D167/10,0))</f>
        <v>175085</v>
      </c>
      <c r="E167" s="21">
        <f>IF(Notes!$B$2="June",ROUND('Budget by Source'!E167/10,0)+R167,ROUND('Budget by Source'!E167/10,0))</f>
        <v>17362</v>
      </c>
      <c r="F167" s="21">
        <f>IF(Notes!$B$2="June",ROUND('Budget by Source'!F167/10,0)+S167,ROUND('Budget by Source'!F167/10,0))</f>
        <v>18026</v>
      </c>
      <c r="G167" s="21">
        <f>IF(Notes!$B$2="June",ROUND('Budget by Source'!G167/10,0)+T167,ROUND('Budget by Source'!G167/10,0))</f>
        <v>90582</v>
      </c>
      <c r="H167" s="21">
        <f t="shared" si="6"/>
        <v>1279696</v>
      </c>
      <c r="I167" s="21">
        <f>INDEX(Data[],MATCH($A167,Data[Dist],0),MATCH(I$5,Data[#Headers],0))</f>
        <v>1620494</v>
      </c>
      <c r="K167" s="59">
        <f>INDEX('Payment Total'!$A$7:$H$331,MATCH('Payment by Source'!$A167,'Payment Total'!$A$7:$A$331,0),3)-I167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12796963</v>
      </c>
      <c r="V167" s="136">
        <f t="shared" si="7"/>
        <v>1279696</v>
      </c>
      <c r="W167" s="136">
        <f t="shared" si="8"/>
        <v>12796960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14806</v>
      </c>
      <c r="D168" s="21">
        <f>IF(Notes!$B$2="June",ROUND('Budget by Source'!D168/10,0)+Q168,ROUND('Budget by Source'!D168/10,0))</f>
        <v>49359</v>
      </c>
      <c r="E168" s="21">
        <f>IF(Notes!$B$2="June",ROUND('Budget by Source'!E168/10,0)+R168,ROUND('Budget by Source'!E168/10,0))</f>
        <v>4434</v>
      </c>
      <c r="F168" s="21">
        <f>IF(Notes!$B$2="June",ROUND('Budget by Source'!F168/10,0)+S168,ROUND('Budget by Source'!F168/10,0))</f>
        <v>3891</v>
      </c>
      <c r="G168" s="21">
        <f>IF(Notes!$B$2="June",ROUND('Budget by Source'!G168/10,0)+T168,ROUND('Budget by Source'!G168/10,0))</f>
        <v>17433</v>
      </c>
      <c r="H168" s="21">
        <f t="shared" si="6"/>
        <v>273521</v>
      </c>
      <c r="I168" s="21">
        <f>INDEX(Data[],MATCH($A168,Data[Dist],0),MATCH(I$5,Data[#Headers],0))</f>
        <v>363444</v>
      </c>
      <c r="K168" s="59">
        <f>INDEX('Payment Total'!$A$7:$H$331,MATCH('Payment by Source'!$A168,'Payment Total'!$A$7:$A$331,0),3)-I168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2735217</v>
      </c>
      <c r="V168" s="136">
        <f t="shared" si="7"/>
        <v>273522</v>
      </c>
      <c r="W168" s="136">
        <f t="shared" si="8"/>
        <v>2735220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24158</v>
      </c>
      <c r="D169" s="21">
        <f>IF(Notes!$B$2="June",ROUND('Budget by Source'!D169/10,0)+Q169,ROUND('Budget by Source'!D169/10,0))</f>
        <v>201399</v>
      </c>
      <c r="E169" s="21">
        <f>IF(Notes!$B$2="June",ROUND('Budget by Source'!E169/10,0)+R169,ROUND('Budget by Source'!E169/10,0))</f>
        <v>26263</v>
      </c>
      <c r="F169" s="21">
        <f>IF(Notes!$B$2="June",ROUND('Budget by Source'!F169/10,0)+S169,ROUND('Budget by Source'!F169/10,0))</f>
        <v>21022</v>
      </c>
      <c r="G169" s="21">
        <f>IF(Notes!$B$2="June",ROUND('Budget by Source'!G169/10,0)+T169,ROUND('Budget by Source'!G169/10,0))</f>
        <v>104196</v>
      </c>
      <c r="H169" s="21">
        <f t="shared" si="6"/>
        <v>1220898</v>
      </c>
      <c r="I169" s="21">
        <f>INDEX(Data[],MATCH($A169,Data[Dist],0),MATCH(I$5,Data[#Headers],0))</f>
        <v>1597936</v>
      </c>
      <c r="K169" s="59">
        <f>INDEX('Payment Total'!$A$7:$H$331,MATCH('Payment by Source'!$A169,'Payment Total'!$A$7:$A$331,0),3)-I169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12208986</v>
      </c>
      <c r="V169" s="136">
        <f t="shared" si="7"/>
        <v>1220899</v>
      </c>
      <c r="W169" s="136">
        <f t="shared" si="8"/>
        <v>12208990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13248</v>
      </c>
      <c r="D170" s="21">
        <f>IF(Notes!$B$2="June",ROUND('Budget by Source'!D170/10,0)+Q170,ROUND('Budget by Source'!D170/10,0))</f>
        <v>100598</v>
      </c>
      <c r="E170" s="21">
        <f>IF(Notes!$B$2="June",ROUND('Budget by Source'!E170/10,0)+R170,ROUND('Budget by Source'!E170/10,0))</f>
        <v>5054</v>
      </c>
      <c r="F170" s="21">
        <f>IF(Notes!$B$2="June",ROUND('Budget by Source'!F170/10,0)+S170,ROUND('Budget by Source'!F170/10,0))</f>
        <v>5109</v>
      </c>
      <c r="G170" s="21">
        <f>IF(Notes!$B$2="June",ROUND('Budget by Source'!G170/10,0)+T170,ROUND('Budget by Source'!G170/10,0))</f>
        <v>26748</v>
      </c>
      <c r="H170" s="21">
        <f t="shared" si="6"/>
        <v>367221</v>
      </c>
      <c r="I170" s="21">
        <f>INDEX(Data[],MATCH($A170,Data[Dist],0),MATCH(I$5,Data[#Headers],0))</f>
        <v>517978</v>
      </c>
      <c r="K170" s="59">
        <f>INDEX('Payment Total'!$A$7:$H$331,MATCH('Payment by Source'!$A170,'Payment Total'!$A$7:$A$331,0),3)-I170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3672218</v>
      </c>
      <c r="V170" s="136">
        <f t="shared" si="7"/>
        <v>367222</v>
      </c>
      <c r="W170" s="136">
        <f t="shared" si="8"/>
        <v>3672220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95065</v>
      </c>
      <c r="D171" s="21">
        <f>IF(Notes!$B$2="June",ROUND('Budget by Source'!D171/10,0)+Q171,ROUND('Budget by Source'!D171/10,0))</f>
        <v>545200</v>
      </c>
      <c r="E171" s="21">
        <f>IF(Notes!$B$2="June",ROUND('Budget by Source'!E171/10,0)+R171,ROUND('Budget by Source'!E171/10,0))</f>
        <v>55379</v>
      </c>
      <c r="F171" s="21">
        <f>IF(Notes!$B$2="June",ROUND('Budget by Source'!F171/10,0)+S171,ROUND('Budget by Source'!F171/10,0))</f>
        <v>55332</v>
      </c>
      <c r="G171" s="21">
        <f>IF(Notes!$B$2="June",ROUND('Budget by Source'!G171/10,0)+T171,ROUND('Budget by Source'!G171/10,0))</f>
        <v>294547</v>
      </c>
      <c r="H171" s="21">
        <f t="shared" si="6"/>
        <v>4617147</v>
      </c>
      <c r="I171" s="21">
        <f>INDEX(Data[],MATCH($A171,Data[Dist],0),MATCH(I$5,Data[#Headers],0))</f>
        <v>5662670</v>
      </c>
      <c r="K171" s="59">
        <f>INDEX('Payment Total'!$A$7:$H$331,MATCH('Payment by Source'!$A171,'Payment Total'!$A$7:$A$331,0),3)-I171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46171477</v>
      </c>
      <c r="V171" s="136">
        <f t="shared" si="7"/>
        <v>4617148</v>
      </c>
      <c r="W171" s="136">
        <f t="shared" si="8"/>
        <v>46171480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24158</v>
      </c>
      <c r="D172" s="21">
        <f>IF(Notes!$B$2="June",ROUND('Budget by Source'!D172/10,0)+Q172,ROUND('Budget by Source'!D172/10,0))</f>
        <v>67804</v>
      </c>
      <c r="E172" s="21">
        <f>IF(Notes!$B$2="June",ROUND('Budget by Source'!E172/10,0)+R172,ROUND('Budget by Source'!E172/10,0))</f>
        <v>4433</v>
      </c>
      <c r="F172" s="21">
        <f>IF(Notes!$B$2="June",ROUND('Budget by Source'!F172/10,0)+S172,ROUND('Budget by Source'!F172/10,0))</f>
        <v>4433</v>
      </c>
      <c r="G172" s="21">
        <f>IF(Notes!$B$2="June",ROUND('Budget by Source'!G172/10,0)+T172,ROUND('Budget by Source'!G172/10,0))</f>
        <v>25890</v>
      </c>
      <c r="H172" s="21">
        <f t="shared" si="6"/>
        <v>440176</v>
      </c>
      <c r="I172" s="21">
        <f>INDEX(Data[],MATCH($A172,Data[Dist],0),MATCH(I$5,Data[#Headers],0))</f>
        <v>566894</v>
      </c>
      <c r="K172" s="59">
        <f>INDEX('Payment Total'!$A$7:$H$331,MATCH('Payment by Source'!$A172,'Payment Total'!$A$7:$A$331,0),3)-I172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4401766</v>
      </c>
      <c r="V172" s="136">
        <f t="shared" si="7"/>
        <v>440177</v>
      </c>
      <c r="W172" s="136">
        <f t="shared" si="8"/>
        <v>4401770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18313</v>
      </c>
      <c r="D173" s="21">
        <f>IF(Notes!$B$2="June",ROUND('Budget by Source'!D173/10,0)+Q173,ROUND('Budget by Source'!D173/10,0))</f>
        <v>59470</v>
      </c>
      <c r="E173" s="21">
        <f>IF(Notes!$B$2="June",ROUND('Budget by Source'!E173/10,0)+R173,ROUND('Budget by Source'!E173/10,0))</f>
        <v>4558</v>
      </c>
      <c r="F173" s="21">
        <f>IF(Notes!$B$2="June",ROUND('Budget by Source'!F173/10,0)+S173,ROUND('Budget by Source'!F173/10,0))</f>
        <v>4440</v>
      </c>
      <c r="G173" s="21">
        <f>IF(Notes!$B$2="June",ROUND('Budget by Source'!G173/10,0)+T173,ROUND('Budget by Source'!G173/10,0))</f>
        <v>22230</v>
      </c>
      <c r="H173" s="21">
        <f t="shared" si="6"/>
        <v>335429</v>
      </c>
      <c r="I173" s="21">
        <f>INDEX(Data[],MATCH($A173,Data[Dist],0),MATCH(I$5,Data[#Headers],0))</f>
        <v>444440</v>
      </c>
      <c r="K173" s="59">
        <f>INDEX('Payment Total'!$A$7:$H$331,MATCH('Payment by Source'!$A173,'Payment Total'!$A$7:$A$331,0),3)-I173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3354297</v>
      </c>
      <c r="V173" s="136">
        <f t="shared" si="7"/>
        <v>335430</v>
      </c>
      <c r="W173" s="136">
        <f t="shared" si="8"/>
        <v>3354300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14027</v>
      </c>
      <c r="D174" s="21">
        <f>IF(Notes!$B$2="June",ROUND('Budget by Source'!D174/10,0)+Q174,ROUND('Budget by Source'!D174/10,0))</f>
        <v>53039</v>
      </c>
      <c r="E174" s="21">
        <f>IF(Notes!$B$2="June",ROUND('Budget by Source'!E174/10,0)+R174,ROUND('Budget by Source'!E174/10,0))</f>
        <v>2633</v>
      </c>
      <c r="F174" s="21">
        <f>IF(Notes!$B$2="June",ROUND('Budget by Source'!F174/10,0)+S174,ROUND('Budget by Source'!F174/10,0))</f>
        <v>2401</v>
      </c>
      <c r="G174" s="21">
        <f>IF(Notes!$B$2="June",ROUND('Budget by Source'!G174/10,0)+T174,ROUND('Budget by Source'!G174/10,0))</f>
        <v>11675</v>
      </c>
      <c r="H174" s="21">
        <f t="shared" si="6"/>
        <v>127151</v>
      </c>
      <c r="I174" s="21">
        <f>INDEX(Data[],MATCH($A174,Data[Dist],0),MATCH(I$5,Data[#Headers],0))</f>
        <v>210926</v>
      </c>
      <c r="K174" s="59">
        <f>INDEX('Payment Total'!$A$7:$H$331,MATCH('Payment by Source'!$A174,'Payment Total'!$A$7:$A$331,0),3)-I174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1271506</v>
      </c>
      <c r="V174" s="136">
        <f t="shared" si="7"/>
        <v>127151</v>
      </c>
      <c r="W174" s="136">
        <f t="shared" si="8"/>
        <v>1271510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19092</v>
      </c>
      <c r="D175" s="21">
        <f>IF(Notes!$B$2="June",ROUND('Budget by Source'!D175/10,0)+Q175,ROUND('Budget by Source'!D175/10,0))</f>
        <v>61538</v>
      </c>
      <c r="E175" s="21">
        <f>IF(Notes!$B$2="June",ROUND('Budget by Source'!E175/10,0)+R175,ROUND('Budget by Source'!E175/10,0))</f>
        <v>5288</v>
      </c>
      <c r="F175" s="21">
        <f>IF(Notes!$B$2="June",ROUND('Budget by Source'!F175/10,0)+S175,ROUND('Budget by Source'!F175/10,0))</f>
        <v>5651</v>
      </c>
      <c r="G175" s="21">
        <f>IF(Notes!$B$2="June",ROUND('Budget by Source'!G175/10,0)+T175,ROUND('Budget by Source'!G175/10,0))</f>
        <v>25667</v>
      </c>
      <c r="H175" s="21">
        <f t="shared" si="6"/>
        <v>378631</v>
      </c>
      <c r="I175" s="21">
        <f>INDEX(Data[],MATCH($A175,Data[Dist],0),MATCH(I$5,Data[#Headers],0))</f>
        <v>495867</v>
      </c>
      <c r="K175" s="59">
        <f>INDEX('Payment Total'!$A$7:$H$331,MATCH('Payment by Source'!$A175,'Payment Total'!$A$7:$A$331,0),3)-I175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3786299</v>
      </c>
      <c r="V175" s="136">
        <f t="shared" si="7"/>
        <v>378630</v>
      </c>
      <c r="W175" s="136">
        <f t="shared" si="8"/>
        <v>3786300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13638</v>
      </c>
      <c r="D176" s="21">
        <f>IF(Notes!$B$2="June",ROUND('Budget by Source'!D176/10,0)+Q176,ROUND('Budget by Source'!D176/10,0))</f>
        <v>50642</v>
      </c>
      <c r="E176" s="21">
        <f>IF(Notes!$B$2="June",ROUND('Budget by Source'!E176/10,0)+R176,ROUND('Budget by Source'!E176/10,0))</f>
        <v>3367</v>
      </c>
      <c r="F176" s="21">
        <f>IF(Notes!$B$2="June",ROUND('Budget by Source'!F176/10,0)+S176,ROUND('Budget by Source'!F176/10,0))</f>
        <v>3300</v>
      </c>
      <c r="G176" s="21">
        <f>IF(Notes!$B$2="June",ROUND('Budget by Source'!G176/10,0)+T176,ROUND('Budget by Source'!G176/10,0))</f>
        <v>17886</v>
      </c>
      <c r="H176" s="21">
        <f t="shared" si="6"/>
        <v>212836</v>
      </c>
      <c r="I176" s="21">
        <f>INDEX(Data[],MATCH($A176,Data[Dist],0),MATCH(I$5,Data[#Headers],0))</f>
        <v>301669</v>
      </c>
      <c r="K176" s="59">
        <f>INDEX('Payment Total'!$A$7:$H$331,MATCH('Payment by Source'!$A176,'Payment Total'!$A$7:$A$331,0),3)-I176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2128371</v>
      </c>
      <c r="V176" s="136">
        <f t="shared" si="7"/>
        <v>212837</v>
      </c>
      <c r="W176" s="136">
        <f t="shared" si="8"/>
        <v>2128370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57485</v>
      </c>
      <c r="E177" s="21">
        <f>IF(Notes!$B$2="June",ROUND('Budget by Source'!E177/10,0)+R177,ROUND('Budget by Source'!E177/10,0))</f>
        <v>5223</v>
      </c>
      <c r="F177" s="21">
        <f>IF(Notes!$B$2="June",ROUND('Budget by Source'!F177/10,0)+S177,ROUND('Budget by Source'!F177/10,0))</f>
        <v>4783</v>
      </c>
      <c r="G177" s="21">
        <f>IF(Notes!$B$2="June",ROUND('Budget by Source'!G177/10,0)+T177,ROUND('Budget by Source'!G177/10,0))</f>
        <v>24692</v>
      </c>
      <c r="H177" s="21">
        <f t="shared" si="6"/>
        <v>422476</v>
      </c>
      <c r="I177" s="21">
        <f>INDEX(Data[],MATCH($A177,Data[Dist],0),MATCH(I$5,Data[#Headers],0))</f>
        <v>527899</v>
      </c>
      <c r="K177" s="59">
        <f>INDEX('Payment Total'!$A$7:$H$331,MATCH('Payment by Source'!$A177,'Payment Total'!$A$7:$A$331,0),3)-I177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4224760</v>
      </c>
      <c r="V177" s="136">
        <f t="shared" si="7"/>
        <v>422476</v>
      </c>
      <c r="W177" s="136">
        <f t="shared" si="8"/>
        <v>4224760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60338</v>
      </c>
      <c r="E178" s="21">
        <f>IF(Notes!$B$2="June",ROUND('Budget by Source'!E178/10,0)+R178,ROUND('Budget by Source'!E178/10,0))</f>
        <v>4116</v>
      </c>
      <c r="F178" s="21">
        <f>IF(Notes!$B$2="June",ROUND('Budget by Source'!F178/10,0)+S178,ROUND('Budget by Source'!F178/10,0))</f>
        <v>4452</v>
      </c>
      <c r="G178" s="21">
        <f>IF(Notes!$B$2="June",ROUND('Budget by Source'!G178/10,0)+T178,ROUND('Budget by Source'!G178/10,0))</f>
        <v>20742</v>
      </c>
      <c r="H178" s="21">
        <f t="shared" si="6"/>
        <v>257551</v>
      </c>
      <c r="I178" s="21">
        <f>INDEX(Data[],MATCH($A178,Data[Dist],0),MATCH(I$5,Data[#Headers],0))</f>
        <v>356940</v>
      </c>
      <c r="K178" s="59">
        <f>INDEX('Payment Total'!$A$7:$H$331,MATCH('Payment by Source'!$A178,'Payment Total'!$A$7:$A$331,0),3)-I178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2575507</v>
      </c>
      <c r="V178" s="136">
        <f t="shared" si="7"/>
        <v>257551</v>
      </c>
      <c r="W178" s="136">
        <f t="shared" si="8"/>
        <v>2575510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15983</v>
      </c>
      <c r="D179" s="21">
        <f>IF(Notes!$B$2="June",ROUND('Budget by Source'!D179/10,0)+Q179,ROUND('Budget by Source'!D179/10,0))</f>
        <v>65271</v>
      </c>
      <c r="E179" s="21">
        <f>IF(Notes!$B$2="June",ROUND('Budget by Source'!E179/10,0)+R179,ROUND('Budget by Source'!E179/10,0))</f>
        <v>4404</v>
      </c>
      <c r="F179" s="21">
        <f>IF(Notes!$B$2="June",ROUND('Budget by Source'!F179/10,0)+S179,ROUND('Budget by Source'!F179/10,0))</f>
        <v>5223</v>
      </c>
      <c r="G179" s="21">
        <f>IF(Notes!$B$2="June",ROUND('Budget by Source'!G179/10,0)+T179,ROUND('Budget by Source'!G179/10,0))</f>
        <v>25705</v>
      </c>
      <c r="H179" s="21">
        <f t="shared" si="6"/>
        <v>273776</v>
      </c>
      <c r="I179" s="21">
        <f>INDEX(Data[],MATCH($A179,Data[Dist],0),MATCH(I$5,Data[#Headers],0))</f>
        <v>390362</v>
      </c>
      <c r="K179" s="59">
        <f>INDEX('Payment Total'!$A$7:$H$331,MATCH('Payment by Source'!$A179,'Payment Total'!$A$7:$A$331,0),3)-I179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2737761</v>
      </c>
      <c r="V179" s="136">
        <f t="shared" si="7"/>
        <v>273776</v>
      </c>
      <c r="W179" s="136">
        <f t="shared" si="8"/>
        <v>2737760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10131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4135</v>
      </c>
      <c r="F180" s="21">
        <f>IF(Notes!$B$2="June",ROUND('Budget by Source'!F180/10,0)+S180,ROUND('Budget by Source'!F180/10,0))</f>
        <v>4260</v>
      </c>
      <c r="G180" s="21">
        <f>IF(Notes!$B$2="June",ROUND('Budget by Source'!G180/10,0)+T180,ROUND('Budget by Source'!G180/10,0))</f>
        <v>22268</v>
      </c>
      <c r="H180" s="21">
        <f t="shared" si="6"/>
        <v>218181</v>
      </c>
      <c r="I180" s="21">
        <f>INDEX(Data[],MATCH($A180,Data[Dist],0),MATCH(I$5,Data[#Headers],0))</f>
        <v>318870</v>
      </c>
      <c r="K180" s="59">
        <f>INDEX('Payment Total'!$A$7:$H$331,MATCH('Payment by Source'!$A180,'Payment Total'!$A$7:$A$331,0),3)-I180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2181810</v>
      </c>
      <c r="V180" s="136">
        <f t="shared" si="7"/>
        <v>218181</v>
      </c>
      <c r="W180" s="136">
        <f t="shared" si="8"/>
        <v>2181810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19092</v>
      </c>
      <c r="D181" s="21">
        <f>IF(Notes!$B$2="June",ROUND('Budget by Source'!D181/10,0)+Q181,ROUND('Budget by Source'!D181/10,0))</f>
        <v>128393</v>
      </c>
      <c r="E181" s="21">
        <f>IF(Notes!$B$2="June",ROUND('Budget by Source'!E181/10,0)+R181,ROUND('Budget by Source'!E181/10,0))</f>
        <v>10911</v>
      </c>
      <c r="F181" s="21">
        <f>IF(Notes!$B$2="June",ROUND('Budget by Source'!F181/10,0)+S181,ROUND('Budget by Source'!F181/10,0))</f>
        <v>10546</v>
      </c>
      <c r="G181" s="21">
        <f>IF(Notes!$B$2="June",ROUND('Budget by Source'!G181/10,0)+T181,ROUND('Budget by Source'!G181/10,0))</f>
        <v>48725</v>
      </c>
      <c r="H181" s="21">
        <f t="shared" si="6"/>
        <v>839828</v>
      </c>
      <c r="I181" s="21">
        <f>INDEX(Data[],MATCH($A181,Data[Dist],0),MATCH(I$5,Data[#Headers],0))</f>
        <v>1057495</v>
      </c>
      <c r="K181" s="59">
        <f>INDEX('Payment Total'!$A$7:$H$331,MATCH('Payment by Source'!$A181,'Payment Total'!$A$7:$A$331,0),3)-I181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8398272</v>
      </c>
      <c r="V181" s="136">
        <f t="shared" si="7"/>
        <v>839827</v>
      </c>
      <c r="W181" s="136">
        <f t="shared" si="8"/>
        <v>8398270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11689</v>
      </c>
      <c r="D182" s="21">
        <f>IF(Notes!$B$2="June",ROUND('Budget by Source'!D182/10,0)+Q182,ROUND('Budget by Source'!D182/10,0))</f>
        <v>66268</v>
      </c>
      <c r="E182" s="21">
        <f>IF(Notes!$B$2="June",ROUND('Budget by Source'!E182/10,0)+R182,ROUND('Budget by Source'!E182/10,0))</f>
        <v>5253</v>
      </c>
      <c r="F182" s="21">
        <f>IF(Notes!$B$2="June",ROUND('Budget by Source'!F182/10,0)+S182,ROUND('Budget by Source'!F182/10,0))</f>
        <v>5307</v>
      </c>
      <c r="G182" s="21">
        <f>IF(Notes!$B$2="June",ROUND('Budget by Source'!G182/10,0)+T182,ROUND('Budget by Source'!G182/10,0))</f>
        <v>26491</v>
      </c>
      <c r="H182" s="21">
        <f t="shared" si="6"/>
        <v>293389</v>
      </c>
      <c r="I182" s="21">
        <f>INDEX(Data[],MATCH($A182,Data[Dist],0),MATCH(I$5,Data[#Headers],0))</f>
        <v>408397</v>
      </c>
      <c r="K182" s="59">
        <f>INDEX('Payment Total'!$A$7:$H$331,MATCH('Payment by Source'!$A182,'Payment Total'!$A$7:$A$331,0),3)-I182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2933885</v>
      </c>
      <c r="V182" s="136">
        <f t="shared" si="7"/>
        <v>293389</v>
      </c>
      <c r="W182" s="136">
        <f t="shared" si="8"/>
        <v>2933890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7014</v>
      </c>
      <c r="D183" s="21">
        <f>IF(Notes!$B$2="June",ROUND('Budget by Source'!D183/10,0)+Q183,ROUND('Budget by Source'!D183/10,0))</f>
        <v>56790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3576</v>
      </c>
      <c r="G183" s="21">
        <f>IF(Notes!$B$2="June",ROUND('Budget by Source'!G183/10,0)+T183,ROUND('Budget by Source'!G183/10,0))</f>
        <v>17841</v>
      </c>
      <c r="H183" s="21">
        <f t="shared" si="6"/>
        <v>149930</v>
      </c>
      <c r="I183" s="21">
        <f>INDEX(Data[],MATCH($A183,Data[Dist],0),MATCH(I$5,Data[#Headers],0))</f>
        <v>238066</v>
      </c>
      <c r="K183" s="59">
        <f>INDEX('Payment Total'!$A$7:$H$331,MATCH('Payment by Source'!$A183,'Payment Total'!$A$7:$A$331,0),3)-I183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1499312</v>
      </c>
      <c r="V183" s="136">
        <f t="shared" si="7"/>
        <v>149931</v>
      </c>
      <c r="W183" s="136">
        <f t="shared" si="8"/>
        <v>1499310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35457</v>
      </c>
      <c r="D184" s="21">
        <f>IF(Notes!$B$2="June",ROUND('Budget by Source'!D184/10,0)+Q184,ROUND('Budget by Source'!D184/10,0))</f>
        <v>145983</v>
      </c>
      <c r="E184" s="21">
        <f>IF(Notes!$B$2="June",ROUND('Budget by Source'!E184/10,0)+R184,ROUND('Budget by Source'!E184/10,0))</f>
        <v>15286</v>
      </c>
      <c r="F184" s="21">
        <f>IF(Notes!$B$2="June",ROUND('Budget by Source'!F184/10,0)+S184,ROUND('Budget by Source'!F184/10,0))</f>
        <v>14878</v>
      </c>
      <c r="G184" s="21">
        <f>IF(Notes!$B$2="June",ROUND('Budget by Source'!G184/10,0)+T184,ROUND('Budget by Source'!G184/10,0))</f>
        <v>68197</v>
      </c>
      <c r="H184" s="21">
        <f t="shared" si="6"/>
        <v>1214521</v>
      </c>
      <c r="I184" s="21">
        <f>INDEX(Data[],MATCH($A184,Data[Dist],0),MATCH(I$5,Data[#Headers],0))</f>
        <v>1494322</v>
      </c>
      <c r="K184" s="59">
        <f>INDEX('Payment Total'!$A$7:$H$331,MATCH('Payment by Source'!$A184,'Payment Total'!$A$7:$A$331,0),3)-I184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12145195</v>
      </c>
      <c r="V184" s="136">
        <f t="shared" si="7"/>
        <v>1214520</v>
      </c>
      <c r="W184" s="136">
        <f t="shared" si="8"/>
        <v>12145200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101299</v>
      </c>
      <c r="D185" s="21">
        <f>IF(Notes!$B$2="June",ROUND('Budget by Source'!D185/10,0)+Q185,ROUND('Budget by Source'!D185/10,0))</f>
        <v>386953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40511</v>
      </c>
      <c r="G185" s="21">
        <f>IF(Notes!$B$2="June",ROUND('Budget by Source'!G185/10,0)+T185,ROUND('Budget by Source'!G185/10,0))</f>
        <v>209053</v>
      </c>
      <c r="H185" s="21">
        <f t="shared" si="6"/>
        <v>4017157</v>
      </c>
      <c r="I185" s="21">
        <f>INDEX(Data[],MATCH($A185,Data[Dist],0),MATCH(I$5,Data[#Headers],0))</f>
        <v>4809425</v>
      </c>
      <c r="K185" s="59">
        <f>INDEX('Payment Total'!$A$7:$H$331,MATCH('Payment by Source'!$A185,'Payment Total'!$A$7:$A$331,0),3)-I185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40171579</v>
      </c>
      <c r="V185" s="136">
        <f t="shared" si="7"/>
        <v>4017158</v>
      </c>
      <c r="W185" s="136">
        <f t="shared" si="8"/>
        <v>40171580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52354</v>
      </c>
      <c r="E186" s="21">
        <f>IF(Notes!$B$2="June",ROUND('Budget by Source'!E186/10,0)+R186,ROUND('Budget by Source'!E186/10,0))</f>
        <v>3688</v>
      </c>
      <c r="F186" s="21">
        <f>IF(Notes!$B$2="June",ROUND('Budget by Source'!F186/10,0)+S186,ROUND('Budget by Source'!F186/10,0))</f>
        <v>3268</v>
      </c>
      <c r="G186" s="21">
        <f>IF(Notes!$B$2="June",ROUND('Budget by Source'!G186/10,0)+T186,ROUND('Budget by Source'!G186/10,0))</f>
        <v>18847</v>
      </c>
      <c r="H186" s="21">
        <f t="shared" si="6"/>
        <v>268664</v>
      </c>
      <c r="I186" s="21">
        <f>INDEX(Data[],MATCH($A186,Data[Dist],0),MATCH(I$5,Data[#Headers],0))</f>
        <v>357731</v>
      </c>
      <c r="K186" s="59">
        <f>INDEX('Payment Total'!$A$7:$H$331,MATCH('Payment by Source'!$A186,'Payment Total'!$A$7:$A$331,0),3)-I186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2686646</v>
      </c>
      <c r="V186" s="136">
        <f t="shared" si="7"/>
        <v>268665</v>
      </c>
      <c r="W186" s="136">
        <f t="shared" si="8"/>
        <v>2686650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58446</v>
      </c>
      <c r="D187" s="21">
        <f>IF(Notes!$B$2="June",ROUND('Budget by Source'!D187/10,0)+Q187,ROUND('Budget by Source'!D187/10,0))</f>
        <v>263285</v>
      </c>
      <c r="E187" s="21">
        <f>IF(Notes!$B$2="June",ROUND('Budget by Source'!E187/10,0)+R187,ROUND('Budget by Source'!E187/10,0))</f>
        <v>31531</v>
      </c>
      <c r="F187" s="21">
        <f>IF(Notes!$B$2="June",ROUND('Budget by Source'!F187/10,0)+S187,ROUND('Budget by Source'!F187/10,0))</f>
        <v>28001</v>
      </c>
      <c r="G187" s="21">
        <f>IF(Notes!$B$2="June",ROUND('Budget by Source'!G187/10,0)+T187,ROUND('Budget by Source'!G187/10,0))</f>
        <v>136213</v>
      </c>
      <c r="H187" s="21">
        <f t="shared" si="6"/>
        <v>2053460</v>
      </c>
      <c r="I187" s="21">
        <f>INDEX(Data[],MATCH($A187,Data[Dist],0),MATCH(I$5,Data[#Headers],0))</f>
        <v>2570936</v>
      </c>
      <c r="K187" s="59">
        <f>INDEX('Payment Total'!$A$7:$H$331,MATCH('Payment by Source'!$A187,'Payment Total'!$A$7:$A$331,0),3)-I187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20534599</v>
      </c>
      <c r="V187" s="136">
        <f t="shared" si="7"/>
        <v>2053460</v>
      </c>
      <c r="W187" s="136">
        <f t="shared" si="8"/>
        <v>20534600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19872</v>
      </c>
      <c r="D188" s="21">
        <f>IF(Notes!$B$2="June",ROUND('Budget by Source'!D188/10,0)+Q188,ROUND('Budget by Source'!D188/10,0))</f>
        <v>134658</v>
      </c>
      <c r="E188" s="21">
        <f>IF(Notes!$B$2="June",ROUND('Budget by Source'!E188/10,0)+R188,ROUND('Budget by Source'!E188/10,0))</f>
        <v>14207</v>
      </c>
      <c r="F188" s="21">
        <f>IF(Notes!$B$2="June",ROUND('Budget by Source'!F188/10,0)+S188,ROUND('Budget by Source'!F188/10,0))</f>
        <v>14493</v>
      </c>
      <c r="G188" s="21">
        <f>IF(Notes!$B$2="June",ROUND('Budget by Source'!G188/10,0)+T188,ROUND('Budget by Source'!G188/10,0))</f>
        <v>69667</v>
      </c>
      <c r="H188" s="21">
        <f t="shared" si="6"/>
        <v>768806</v>
      </c>
      <c r="I188" s="21">
        <f>INDEX(Data[],MATCH($A188,Data[Dist],0),MATCH(I$5,Data[#Headers],0))</f>
        <v>1021703</v>
      </c>
      <c r="K188" s="59">
        <f>INDEX('Payment Total'!$A$7:$H$331,MATCH('Payment by Source'!$A188,'Payment Total'!$A$7:$A$331,0),3)-I188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7688078</v>
      </c>
      <c r="V188" s="136">
        <f t="shared" si="7"/>
        <v>768808</v>
      </c>
      <c r="W188" s="136">
        <f t="shared" si="8"/>
        <v>7688080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78643</v>
      </c>
      <c r="E189" s="21">
        <f>IF(Notes!$B$2="June",ROUND('Budget by Source'!E189/10,0)+R189,ROUND('Budget by Source'!E189/10,0))</f>
        <v>6410</v>
      </c>
      <c r="F189" s="21">
        <f>IF(Notes!$B$2="June",ROUND('Budget by Source'!F189/10,0)+S189,ROUND('Budget by Source'!F189/10,0))</f>
        <v>6042</v>
      </c>
      <c r="G189" s="21">
        <f>IF(Notes!$B$2="June",ROUND('Budget by Source'!G189/10,0)+T189,ROUND('Budget by Source'!G189/10,0))</f>
        <v>33464</v>
      </c>
      <c r="H189" s="21">
        <f t="shared" si="6"/>
        <v>489652</v>
      </c>
      <c r="I189" s="21">
        <f>INDEX(Data[],MATCH($A189,Data[Dist],0),MATCH(I$5,Data[#Headers],0))</f>
        <v>614211</v>
      </c>
      <c r="K189" s="59">
        <f>INDEX('Payment Total'!$A$7:$H$331,MATCH('Payment by Source'!$A189,'Payment Total'!$A$7:$A$331,0),3)-I189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4896519</v>
      </c>
      <c r="V189" s="136">
        <f t="shared" si="7"/>
        <v>489652</v>
      </c>
      <c r="W189" s="136">
        <f t="shared" si="8"/>
        <v>4896520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6624</v>
      </c>
      <c r="D190" s="21">
        <f>IF(Notes!$B$2="June",ROUND('Budget by Source'!D190/10,0)+Q190,ROUND('Budget by Source'!D190/10,0))</f>
        <v>39095</v>
      </c>
      <c r="E190" s="21">
        <f>IF(Notes!$B$2="June",ROUND('Budget by Source'!E190/10,0)+R190,ROUND('Budget by Source'!E190/10,0))</f>
        <v>2828</v>
      </c>
      <c r="F190" s="21">
        <f>IF(Notes!$B$2="June",ROUND('Budget by Source'!F190/10,0)+S190,ROUND('Budget by Source'!F190/10,0))</f>
        <v>2397</v>
      </c>
      <c r="G190" s="21">
        <f>IF(Notes!$B$2="June",ROUND('Budget by Source'!G190/10,0)+T190,ROUND('Budget by Source'!G190/10,0))</f>
        <v>11340</v>
      </c>
      <c r="H190" s="21">
        <f t="shared" si="6"/>
        <v>190743</v>
      </c>
      <c r="I190" s="21">
        <f>INDEX(Data[],MATCH($A190,Data[Dist],0),MATCH(I$5,Data[#Headers],0))</f>
        <v>253027</v>
      </c>
      <c r="K190" s="59">
        <f>INDEX('Payment Total'!$A$7:$H$331,MATCH('Payment by Source'!$A190,'Payment Total'!$A$7:$A$331,0),3)-I190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1907432</v>
      </c>
      <c r="V190" s="136">
        <f t="shared" si="7"/>
        <v>190743</v>
      </c>
      <c r="W190" s="136">
        <f t="shared" si="8"/>
        <v>1907430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7014</v>
      </c>
      <c r="D191" s="21">
        <f>IF(Notes!$B$2="June",ROUND('Budget by Source'!D191/10,0)+Q191,ROUND('Budget by Source'!D191/10,0))</f>
        <v>45394</v>
      </c>
      <c r="E191" s="21">
        <f>IF(Notes!$B$2="June",ROUND('Budget by Source'!E191/10,0)+R191,ROUND('Budget by Source'!E191/10,0))</f>
        <v>3822</v>
      </c>
      <c r="F191" s="21">
        <f>IF(Notes!$B$2="June",ROUND('Budget by Source'!F191/10,0)+S191,ROUND('Budget by Source'!F191/10,0))</f>
        <v>3591</v>
      </c>
      <c r="G191" s="21">
        <f>IF(Notes!$B$2="June",ROUND('Budget by Source'!G191/10,0)+T191,ROUND('Budget by Source'!G191/10,0))</f>
        <v>18683</v>
      </c>
      <c r="H191" s="21">
        <f t="shared" si="6"/>
        <v>253889</v>
      </c>
      <c r="I191" s="21">
        <f>INDEX(Data[],MATCH($A191,Data[Dist],0),MATCH(I$5,Data[#Headers],0))</f>
        <v>332393</v>
      </c>
      <c r="K191" s="59">
        <f>INDEX('Payment Total'!$A$7:$H$331,MATCH('Payment by Source'!$A191,'Payment Total'!$A$7:$A$331,0),3)-I191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2538890</v>
      </c>
      <c r="V191" s="136">
        <f t="shared" si="7"/>
        <v>253889</v>
      </c>
      <c r="W191" s="136">
        <f t="shared" si="8"/>
        <v>2538890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24158</v>
      </c>
      <c r="D192" s="21">
        <f>IF(Notes!$B$2="June",ROUND('Budget by Source'!D192/10,0)+Q192,ROUND('Budget by Source'!D192/10,0))</f>
        <v>111785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9347</v>
      </c>
      <c r="G192" s="21">
        <f>IF(Notes!$B$2="June",ROUND('Budget by Source'!G192/10,0)+T192,ROUND('Budget by Source'!G192/10,0))</f>
        <v>46881</v>
      </c>
      <c r="H192" s="21">
        <f t="shared" si="6"/>
        <v>630165</v>
      </c>
      <c r="I192" s="21">
        <f>INDEX(Data[],MATCH($A192,Data[Dist],0),MATCH(I$5,Data[#Headers],0))</f>
        <v>832029</v>
      </c>
      <c r="K192" s="59">
        <f>INDEX('Payment Total'!$A$7:$H$331,MATCH('Payment by Source'!$A192,'Payment Total'!$A$7:$A$331,0),3)-I192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6301656</v>
      </c>
      <c r="V192" s="136">
        <f t="shared" si="7"/>
        <v>630166</v>
      </c>
      <c r="W192" s="136">
        <f t="shared" si="8"/>
        <v>6301660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14806</v>
      </c>
      <c r="D193" s="21">
        <f>IF(Notes!$B$2="June",ROUND('Budget by Source'!D193/10,0)+Q193,ROUND('Budget by Source'!D193/10,0))</f>
        <v>68167</v>
      </c>
      <c r="E193" s="21">
        <f>IF(Notes!$B$2="June",ROUND('Budget by Source'!E193/10,0)+R193,ROUND('Budget by Source'!E193/10,0))</f>
        <v>5690</v>
      </c>
      <c r="F193" s="21">
        <f>IF(Notes!$B$2="June",ROUND('Budget by Source'!F193/10,0)+S193,ROUND('Budget by Source'!F193/10,0))</f>
        <v>4875</v>
      </c>
      <c r="G193" s="21">
        <f>IF(Notes!$B$2="June",ROUND('Budget by Source'!G193/10,0)+T193,ROUND('Budget by Source'!G193/10,0))</f>
        <v>28104</v>
      </c>
      <c r="H193" s="21">
        <f t="shared" si="6"/>
        <v>402148</v>
      </c>
      <c r="I193" s="21">
        <f>INDEX(Data[],MATCH($A193,Data[Dist],0),MATCH(I$5,Data[#Headers],0))</f>
        <v>523790</v>
      </c>
      <c r="K193" s="59">
        <f>INDEX('Payment Total'!$A$7:$H$331,MATCH('Payment by Source'!$A193,'Payment Total'!$A$7:$A$331,0),3)-I193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4021466</v>
      </c>
      <c r="V193" s="136">
        <f t="shared" si="7"/>
        <v>402147</v>
      </c>
      <c r="W193" s="136">
        <f t="shared" si="8"/>
        <v>4021470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14806</v>
      </c>
      <c r="D194" s="21">
        <f>IF(Notes!$B$2="June",ROUND('Budget by Source'!D194/10,0)+Q194,ROUND('Budget by Source'!D194/10,0))</f>
        <v>72465</v>
      </c>
      <c r="E194" s="21">
        <f>IF(Notes!$B$2="June",ROUND('Budget by Source'!E194/10,0)+R194,ROUND('Budget by Source'!E194/10,0))</f>
        <v>6907</v>
      </c>
      <c r="F194" s="21">
        <f>IF(Notes!$B$2="June",ROUND('Budget by Source'!F194/10,0)+S194,ROUND('Budget by Source'!F194/10,0))</f>
        <v>6748</v>
      </c>
      <c r="G194" s="21">
        <f>IF(Notes!$B$2="June",ROUND('Budget by Source'!G194/10,0)+T194,ROUND('Budget by Source'!G194/10,0))</f>
        <v>30835</v>
      </c>
      <c r="H194" s="21">
        <f t="shared" si="6"/>
        <v>501319</v>
      </c>
      <c r="I194" s="21">
        <f>INDEX(Data[],MATCH($A194,Data[Dist],0),MATCH(I$5,Data[#Headers],0))</f>
        <v>633080</v>
      </c>
      <c r="K194" s="59">
        <f>INDEX('Payment Total'!$A$7:$H$331,MATCH('Payment by Source'!$A194,'Payment Total'!$A$7:$A$331,0),3)-I194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5013194</v>
      </c>
      <c r="V194" s="136">
        <f t="shared" si="7"/>
        <v>501319</v>
      </c>
      <c r="W194" s="136">
        <f t="shared" si="8"/>
        <v>5013190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7793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3815</v>
      </c>
      <c r="F195" s="21">
        <f>IF(Notes!$B$2="June",ROUND('Budget by Source'!F195/10,0)+S195,ROUND('Budget by Source'!F195/10,0))</f>
        <v>2978</v>
      </c>
      <c r="G195" s="21">
        <f>IF(Notes!$B$2="June",ROUND('Budget by Source'!G195/10,0)+T195,ROUND('Budget by Source'!G195/10,0))</f>
        <v>17591</v>
      </c>
      <c r="H195" s="21">
        <f t="shared" si="6"/>
        <v>140313</v>
      </c>
      <c r="I195" s="21">
        <f>INDEX(Data[],MATCH($A195,Data[Dist],0),MATCH(I$5,Data[#Headers],0))</f>
        <v>222298</v>
      </c>
      <c r="K195" s="59">
        <f>INDEX('Payment Total'!$A$7:$H$331,MATCH('Payment by Source'!$A195,'Payment Total'!$A$7:$A$331,0),3)-I195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1403130</v>
      </c>
      <c r="V195" s="136">
        <f t="shared" si="7"/>
        <v>140313</v>
      </c>
      <c r="W195" s="136">
        <f t="shared" si="8"/>
        <v>1403130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22989</v>
      </c>
      <c r="D196" s="21">
        <f>IF(Notes!$B$2="June",ROUND('Budget by Source'!D196/10,0)+Q196,ROUND('Budget by Source'!D196/10,0))</f>
        <v>87597</v>
      </c>
      <c r="E196" s="21">
        <f>IF(Notes!$B$2="June",ROUND('Budget by Source'!E196/10,0)+R196,ROUND('Budget by Source'!E196/10,0))</f>
        <v>7294</v>
      </c>
      <c r="F196" s="21">
        <f>IF(Notes!$B$2="June",ROUND('Budget by Source'!F196/10,0)+S196,ROUND('Budget by Source'!F196/10,0))</f>
        <v>6735</v>
      </c>
      <c r="G196" s="21">
        <f>IF(Notes!$B$2="June",ROUND('Budget by Source'!G196/10,0)+T196,ROUND('Budget by Source'!G196/10,0))</f>
        <v>37683</v>
      </c>
      <c r="H196" s="21">
        <f t="shared" si="6"/>
        <v>546212</v>
      </c>
      <c r="I196" s="21">
        <f>INDEX(Data[],MATCH($A196,Data[Dist],0),MATCH(I$5,Data[#Headers],0))</f>
        <v>708510</v>
      </c>
      <c r="K196" s="59">
        <f>INDEX('Payment Total'!$A$7:$H$331,MATCH('Payment by Source'!$A196,'Payment Total'!$A$7:$A$331,0),3)-I196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5462123</v>
      </c>
      <c r="V196" s="136">
        <f t="shared" si="7"/>
        <v>546212</v>
      </c>
      <c r="W196" s="136">
        <f t="shared" si="8"/>
        <v>5462120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8962</v>
      </c>
      <c r="D197" s="21">
        <f>IF(Notes!$B$2="June",ROUND('Budget by Source'!D197/10,0)+Q197,ROUND('Budget by Source'!D197/10,0))</f>
        <v>44619</v>
      </c>
      <c r="E197" s="21">
        <f>IF(Notes!$B$2="June",ROUND('Budget by Source'!E197/10,0)+R197,ROUND('Budget by Source'!E197/10,0))</f>
        <v>3206</v>
      </c>
      <c r="F197" s="21">
        <f>IF(Notes!$B$2="June",ROUND('Budget by Source'!F197/10,0)+S197,ROUND('Budget by Source'!F197/10,0))</f>
        <v>2888</v>
      </c>
      <c r="G197" s="21">
        <f>IF(Notes!$B$2="June",ROUND('Budget by Source'!G197/10,0)+T197,ROUND('Budget by Source'!G197/10,0))</f>
        <v>12733</v>
      </c>
      <c r="H197" s="21">
        <f t="shared" si="6"/>
        <v>184632</v>
      </c>
      <c r="I197" s="21">
        <f>INDEX(Data[],MATCH($A197,Data[Dist],0),MATCH(I$5,Data[#Headers],0))</f>
        <v>257040</v>
      </c>
      <c r="K197" s="59">
        <f>INDEX('Payment Total'!$A$7:$H$331,MATCH('Payment by Source'!$A197,'Payment Total'!$A$7:$A$331,0),3)-I197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1846330</v>
      </c>
      <c r="V197" s="136">
        <f t="shared" si="7"/>
        <v>184633</v>
      </c>
      <c r="W197" s="136">
        <f t="shared" si="8"/>
        <v>1846330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2338</v>
      </c>
      <c r="D198" s="21">
        <f>IF(Notes!$B$2="June",ROUND('Budget by Source'!D198/10,0)+Q198,ROUND('Budget by Source'!D198/10,0))</f>
        <v>38113</v>
      </c>
      <c r="E198" s="21">
        <f>IF(Notes!$B$2="June",ROUND('Budget by Source'!E198/10,0)+R198,ROUND('Budget by Source'!E198/10,0))</f>
        <v>1787</v>
      </c>
      <c r="F198" s="21">
        <f>IF(Notes!$B$2="June",ROUND('Budget by Source'!F198/10,0)+S198,ROUND('Budget by Source'!F198/10,0))</f>
        <v>1435</v>
      </c>
      <c r="G198" s="21">
        <f>IF(Notes!$B$2="June",ROUND('Budget by Source'!G198/10,0)+T198,ROUND('Budget by Source'!G198/10,0))</f>
        <v>8359</v>
      </c>
      <c r="H198" s="21">
        <f t="shared" si="6"/>
        <v>139922</v>
      </c>
      <c r="I198" s="21">
        <f>INDEX(Data[],MATCH($A198,Data[Dist],0),MATCH(I$5,Data[#Headers],0))</f>
        <v>191954</v>
      </c>
      <c r="K198" s="59">
        <f>INDEX('Payment Total'!$A$7:$H$331,MATCH('Payment by Source'!$A198,'Payment Total'!$A$7:$A$331,0),3)-I198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1399220</v>
      </c>
      <c r="V198" s="136">
        <f t="shared" si="7"/>
        <v>139922</v>
      </c>
      <c r="W198" s="136">
        <f t="shared" si="8"/>
        <v>1399220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4286</v>
      </c>
      <c r="D199" s="21">
        <f>IF(Notes!$B$2="June",ROUND('Budget by Source'!D199/10,0)+Q199,ROUND('Budget by Source'!D199/10,0))</f>
        <v>23964</v>
      </c>
      <c r="E199" s="21">
        <f>IF(Notes!$B$2="June",ROUND('Budget by Source'!E199/10,0)+R199,ROUND('Budget by Source'!E199/10,0))</f>
        <v>1956</v>
      </c>
      <c r="F199" s="21">
        <f>IF(Notes!$B$2="June",ROUND('Budget by Source'!F199/10,0)+S199,ROUND('Budget by Source'!F199/10,0))</f>
        <v>1506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129663</v>
      </c>
      <c r="I199" s="21">
        <f>INDEX(Data[],MATCH($A199,Data[Dist],0),MATCH(I$5,Data[#Headers],0))</f>
        <v>168892</v>
      </c>
      <c r="K199" s="59">
        <f>INDEX('Payment Total'!$A$7:$H$331,MATCH('Payment by Source'!$A199,'Payment Total'!$A$7:$A$331,0),3)-I199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1296631</v>
      </c>
      <c r="V199" s="136">
        <f t="shared" ref="V199:V262" si="10">ROUND(U199/10,0)</f>
        <v>129663</v>
      </c>
      <c r="W199" s="136">
        <f t="shared" ref="W199:W262" si="11">V199*10</f>
        <v>1296630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4286</v>
      </c>
      <c r="D200" s="21">
        <f>IF(Notes!$B$2="June",ROUND('Budget by Source'!D200/10,0)+Q200,ROUND('Budget by Source'!D200/10,0))</f>
        <v>27869</v>
      </c>
      <c r="E200" s="21">
        <f>IF(Notes!$B$2="June",ROUND('Budget by Source'!E200/10,0)+R200,ROUND('Budget by Source'!E200/10,0))</f>
        <v>1676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7351</v>
      </c>
      <c r="H200" s="21">
        <f t="shared" si="9"/>
        <v>112605</v>
      </c>
      <c r="I200" s="21">
        <f>INDEX(Data[],MATCH($A200,Data[Dist],0),MATCH(I$5,Data[#Headers],0))</f>
        <v>155285</v>
      </c>
      <c r="K200" s="59">
        <f>INDEX('Payment Total'!$A$7:$H$331,MATCH('Payment by Source'!$A200,'Payment Total'!$A$7:$A$331,0),3)-I200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1126056</v>
      </c>
      <c r="V200" s="136">
        <f t="shared" si="10"/>
        <v>112606</v>
      </c>
      <c r="W200" s="136">
        <f t="shared" si="11"/>
        <v>1126060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61776</v>
      </c>
      <c r="E201" s="21">
        <f>IF(Notes!$B$2="June",ROUND('Budget by Source'!E201/10,0)+R201,ROUND('Budget by Source'!E201/10,0))</f>
        <v>5235</v>
      </c>
      <c r="F201" s="21">
        <f>IF(Notes!$B$2="June",ROUND('Budget by Source'!F201/10,0)+S201,ROUND('Budget by Source'!F201/10,0))</f>
        <v>5523</v>
      </c>
      <c r="G201" s="21">
        <f>IF(Notes!$B$2="June",ROUND('Budget by Source'!G201/10,0)+T201,ROUND('Budget by Source'!G201/10,0))</f>
        <v>22604</v>
      </c>
      <c r="H201" s="21">
        <f t="shared" si="9"/>
        <v>308230</v>
      </c>
      <c r="I201" s="21">
        <f>INDEX(Data[],MATCH($A201,Data[Dist],0),MATCH(I$5,Data[#Headers],0))</f>
        <v>418564</v>
      </c>
      <c r="K201" s="59">
        <f>INDEX('Payment Total'!$A$7:$H$331,MATCH('Payment by Source'!$A201,'Payment Total'!$A$7:$A$331,0),3)-I201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3082299</v>
      </c>
      <c r="V201" s="136">
        <f t="shared" si="10"/>
        <v>308230</v>
      </c>
      <c r="W201" s="136">
        <f t="shared" si="11"/>
        <v>3082300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33120</v>
      </c>
      <c r="D202" s="21">
        <f>IF(Notes!$B$2="June",ROUND('Budget by Source'!D202/10,0)+Q202,ROUND('Budget by Source'!D202/10,0))</f>
        <v>128873</v>
      </c>
      <c r="E202" s="21">
        <f>IF(Notes!$B$2="June",ROUND('Budget by Source'!E202/10,0)+R202,ROUND('Budget by Source'!E202/10,0))</f>
        <v>15269</v>
      </c>
      <c r="F202" s="21">
        <f>IF(Notes!$B$2="June",ROUND('Budget by Source'!F202/10,0)+S202,ROUND('Budget by Source'!F202/10,0))</f>
        <v>13719</v>
      </c>
      <c r="G202" s="21">
        <f>IF(Notes!$B$2="June",ROUND('Budget by Source'!G202/10,0)+T202,ROUND('Budget by Source'!G202/10,0))</f>
        <v>66037</v>
      </c>
      <c r="H202" s="21">
        <f t="shared" si="9"/>
        <v>1072425</v>
      </c>
      <c r="I202" s="21">
        <f>INDEX(Data[],MATCH($A202,Data[Dist],0),MATCH(I$5,Data[#Headers],0))</f>
        <v>1329443</v>
      </c>
      <c r="K202" s="59">
        <f>INDEX('Payment Total'!$A$7:$H$331,MATCH('Payment by Source'!$A202,'Payment Total'!$A$7:$A$331,0),3)-I202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10724258</v>
      </c>
      <c r="V202" s="136">
        <f t="shared" si="10"/>
        <v>1072426</v>
      </c>
      <c r="W202" s="136">
        <f t="shared" si="11"/>
        <v>10724260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22989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9216</v>
      </c>
      <c r="F203" s="21">
        <f>IF(Notes!$B$2="June",ROUND('Budget by Source'!F203/10,0)+S203,ROUND('Budget by Source'!F203/10,0))</f>
        <v>8479</v>
      </c>
      <c r="G203" s="21">
        <f>IF(Notes!$B$2="June",ROUND('Budget by Source'!G203/10,0)+T203,ROUND('Budget by Source'!G203/10,0))</f>
        <v>41876</v>
      </c>
      <c r="H203" s="21">
        <f t="shared" si="9"/>
        <v>647118</v>
      </c>
      <c r="I203" s="21">
        <f>INDEX(Data[],MATCH($A203,Data[Dist],0),MATCH(I$5,Data[#Headers],0))</f>
        <v>818417</v>
      </c>
      <c r="K203" s="59">
        <f>INDEX('Payment Total'!$A$7:$H$331,MATCH('Payment by Source'!$A203,'Payment Total'!$A$7:$A$331,0),3)-I203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6471185</v>
      </c>
      <c r="V203" s="136">
        <f t="shared" si="10"/>
        <v>647119</v>
      </c>
      <c r="W203" s="136">
        <f t="shared" si="11"/>
        <v>6471190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31003</v>
      </c>
      <c r="E204" s="21">
        <f>IF(Notes!$B$2="June",ROUND('Budget by Source'!E204/10,0)+R204,ROUND('Budget by Source'!E204/10,0))</f>
        <v>2093</v>
      </c>
      <c r="F204" s="21">
        <f>IF(Notes!$B$2="June",ROUND('Budget by Source'!F204/10,0)+S204,ROUND('Budget by Source'!F204/10,0))</f>
        <v>1734</v>
      </c>
      <c r="G204" s="21">
        <f>IF(Notes!$B$2="June",ROUND('Budget by Source'!G204/10,0)+T204,ROUND('Budget by Source'!G204/10,0))</f>
        <v>8325</v>
      </c>
      <c r="H204" s="21">
        <f t="shared" si="9"/>
        <v>150936</v>
      </c>
      <c r="I204" s="21">
        <f>INDEX(Data[],MATCH($A204,Data[Dist],0),MATCH(I$5,Data[#Headers],0))</f>
        <v>203832</v>
      </c>
      <c r="K204" s="59">
        <f>INDEX('Payment Total'!$A$7:$H$331,MATCH('Payment by Source'!$A204,'Payment Total'!$A$7:$A$331,0),3)-I204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1509356</v>
      </c>
      <c r="V204" s="136">
        <f t="shared" si="10"/>
        <v>150936</v>
      </c>
      <c r="W204" s="136">
        <f t="shared" si="11"/>
        <v>1509360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39724</v>
      </c>
      <c r="F205" s="21">
        <f>IF(Notes!$B$2="June",ROUND('Budget by Source'!F205/10,0)+S205,ROUND('Budget by Source'!F205/10,0))</f>
        <v>32918</v>
      </c>
      <c r="G205" s="21">
        <f>IF(Notes!$B$2="June",ROUND('Budget by Source'!G205/10,0)+T205,ROUND('Budget by Source'!G205/10,0))</f>
        <v>171864</v>
      </c>
      <c r="H205" s="21">
        <f t="shared" si="9"/>
        <v>2860712</v>
      </c>
      <c r="I205" s="21">
        <f>INDEX(Data[],MATCH($A205,Data[Dist],0),MATCH(I$5,Data[#Headers],0))</f>
        <v>3542069</v>
      </c>
      <c r="K205" s="59">
        <f>INDEX('Payment Total'!$A$7:$H$331,MATCH('Payment by Source'!$A205,'Payment Total'!$A$7:$A$331,0),3)-I205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28607119</v>
      </c>
      <c r="V205" s="136">
        <f t="shared" si="10"/>
        <v>2860712</v>
      </c>
      <c r="W205" s="136">
        <f t="shared" si="11"/>
        <v>28607120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13248</v>
      </c>
      <c r="D206" s="21">
        <f>IF(Notes!$B$2="June",ROUND('Budget by Source'!D206/10,0)+Q206,ROUND('Budget by Source'!D206/10,0))</f>
        <v>55050</v>
      </c>
      <c r="E206" s="21">
        <f>IF(Notes!$B$2="June",ROUND('Budget by Source'!E206/10,0)+R206,ROUND('Budget by Source'!E206/10,0))</f>
        <v>4067</v>
      </c>
      <c r="F206" s="21">
        <f>IF(Notes!$B$2="June",ROUND('Budget by Source'!F206/10,0)+S206,ROUND('Budget by Source'!F206/10,0))</f>
        <v>4482</v>
      </c>
      <c r="G206" s="21">
        <f>IF(Notes!$B$2="June",ROUND('Budget by Source'!G206/10,0)+T206,ROUND('Budget by Source'!G206/10,0))</f>
        <v>22657</v>
      </c>
      <c r="H206" s="21">
        <f t="shared" si="9"/>
        <v>322763</v>
      </c>
      <c r="I206" s="21">
        <f>INDEX(Data[],MATCH($A206,Data[Dist],0),MATCH(I$5,Data[#Headers],0))</f>
        <v>422267</v>
      </c>
      <c r="K206" s="59">
        <f>INDEX('Payment Total'!$A$7:$H$331,MATCH('Payment by Source'!$A206,'Payment Total'!$A$7:$A$331,0),3)-I206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3227633</v>
      </c>
      <c r="V206" s="136">
        <f t="shared" si="10"/>
        <v>322763</v>
      </c>
      <c r="W206" s="136">
        <f t="shared" si="11"/>
        <v>3227630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36237</v>
      </c>
      <c r="D207" s="21">
        <f>IF(Notes!$B$2="June",ROUND('Budget by Source'!D207/10,0)+Q207,ROUND('Budget by Source'!D207/10,0))</f>
        <v>111656</v>
      </c>
      <c r="E207" s="21">
        <f>IF(Notes!$B$2="June",ROUND('Budget by Source'!E207/10,0)+R207,ROUND('Budget by Source'!E207/10,0))</f>
        <v>12525</v>
      </c>
      <c r="F207" s="21">
        <f>IF(Notes!$B$2="June",ROUND('Budget by Source'!F207/10,0)+S207,ROUND('Budget by Source'!F207/10,0))</f>
        <v>11194</v>
      </c>
      <c r="G207" s="21">
        <f>IF(Notes!$B$2="June",ROUND('Budget by Source'!G207/10,0)+T207,ROUND('Budget by Source'!G207/10,0))</f>
        <v>52691</v>
      </c>
      <c r="H207" s="21">
        <f t="shared" si="9"/>
        <v>799923</v>
      </c>
      <c r="I207" s="21">
        <f>INDEX(Data[],MATCH($A207,Data[Dist],0),MATCH(I$5,Data[#Headers],0))</f>
        <v>1024226</v>
      </c>
      <c r="K207" s="59">
        <f>INDEX('Payment Total'!$A$7:$H$331,MATCH('Payment by Source'!$A207,'Payment Total'!$A$7:$A$331,0),3)-I207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7999232</v>
      </c>
      <c r="V207" s="136">
        <f t="shared" si="10"/>
        <v>799923</v>
      </c>
      <c r="W207" s="136">
        <f t="shared" si="11"/>
        <v>7999230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11300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4220</v>
      </c>
      <c r="F208" s="21">
        <f>IF(Notes!$B$2="June",ROUND('Budget by Source'!F208/10,0)+S208,ROUND('Budget by Source'!F208/10,0))</f>
        <v>3547</v>
      </c>
      <c r="G208" s="21">
        <f>IF(Notes!$B$2="June",ROUND('Budget by Source'!G208/10,0)+T208,ROUND('Budget by Source'!G208/10,0))</f>
        <v>18275</v>
      </c>
      <c r="H208" s="21">
        <f t="shared" si="9"/>
        <v>213494</v>
      </c>
      <c r="I208" s="21">
        <f>INDEX(Data[],MATCH($A208,Data[Dist],0),MATCH(I$5,Data[#Headers],0))</f>
        <v>302120</v>
      </c>
      <c r="K208" s="59">
        <f>INDEX('Payment Total'!$A$7:$H$331,MATCH('Payment by Source'!$A208,'Payment Total'!$A$7:$A$331,0),3)-I208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2134943</v>
      </c>
      <c r="V208" s="136">
        <f t="shared" si="10"/>
        <v>213494</v>
      </c>
      <c r="W208" s="136">
        <f t="shared" si="11"/>
        <v>2134940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26496</v>
      </c>
      <c r="D209" s="21">
        <f>IF(Notes!$B$2="June",ROUND('Budget by Source'!D209/10,0)+Q209,ROUND('Budget by Source'!D209/10,0))</f>
        <v>84481</v>
      </c>
      <c r="E209" s="21">
        <f>IF(Notes!$B$2="June",ROUND('Budget by Source'!E209/10,0)+R209,ROUND('Budget by Source'!E209/10,0))</f>
        <v>6448</v>
      </c>
      <c r="F209" s="21">
        <f>IF(Notes!$B$2="June",ROUND('Budget by Source'!F209/10,0)+S209,ROUND('Budget by Source'!F209/10,0))</f>
        <v>7538</v>
      </c>
      <c r="G209" s="21">
        <f>IF(Notes!$B$2="June",ROUND('Budget by Source'!G209/10,0)+T209,ROUND('Budget by Source'!G209/10,0))</f>
        <v>37872</v>
      </c>
      <c r="H209" s="21">
        <f t="shared" si="9"/>
        <v>479844</v>
      </c>
      <c r="I209" s="21">
        <f>INDEX(Data[],MATCH($A209,Data[Dist],0),MATCH(I$5,Data[#Headers],0))</f>
        <v>642679</v>
      </c>
      <c r="K209" s="59">
        <f>INDEX('Payment Total'!$A$7:$H$331,MATCH('Payment by Source'!$A209,'Payment Total'!$A$7:$A$331,0),3)-I209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4798447</v>
      </c>
      <c r="V209" s="136">
        <f t="shared" si="10"/>
        <v>479845</v>
      </c>
      <c r="W209" s="136">
        <f t="shared" si="11"/>
        <v>4798450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12469</v>
      </c>
      <c r="D210" s="21">
        <f>IF(Notes!$B$2="June",ROUND('Budget by Source'!D210/10,0)+Q210,ROUND('Budget by Source'!D210/10,0))</f>
        <v>48928</v>
      </c>
      <c r="E210" s="21">
        <f>IF(Notes!$B$2="June",ROUND('Budget by Source'!E210/10,0)+R210,ROUND('Budget by Source'!E210/10,0))</f>
        <v>4417</v>
      </c>
      <c r="F210" s="21">
        <f>IF(Notes!$B$2="June",ROUND('Budget by Source'!F210/10,0)+S210,ROUND('Budget by Source'!F210/10,0))</f>
        <v>3923</v>
      </c>
      <c r="G210" s="21">
        <f>IF(Notes!$B$2="June",ROUND('Budget by Source'!G210/10,0)+T210,ROUND('Budget by Source'!G210/10,0))</f>
        <v>20137</v>
      </c>
      <c r="H210" s="21">
        <f t="shared" si="9"/>
        <v>365876</v>
      </c>
      <c r="I210" s="21">
        <f>INDEX(Data[],MATCH($A210,Data[Dist],0),MATCH(I$5,Data[#Headers],0))</f>
        <v>455750</v>
      </c>
      <c r="K210" s="59">
        <f>INDEX('Payment Total'!$A$7:$H$331,MATCH('Payment by Source'!$A210,'Payment Total'!$A$7:$A$331,0),3)-I210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3658756</v>
      </c>
      <c r="V210" s="136">
        <f t="shared" si="10"/>
        <v>365876</v>
      </c>
      <c r="W210" s="136">
        <f t="shared" si="11"/>
        <v>3658760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40912</v>
      </c>
      <c r="D211" s="21">
        <f>IF(Notes!$B$2="June",ROUND('Budget by Source'!D211/10,0)+Q211,ROUND('Budget by Source'!D211/10,0))</f>
        <v>217630</v>
      </c>
      <c r="E211" s="21">
        <f>IF(Notes!$B$2="June",ROUND('Budget by Source'!E211/10,0)+R211,ROUND('Budget by Source'!E211/10,0))</f>
        <v>25443</v>
      </c>
      <c r="F211" s="21">
        <f>IF(Notes!$B$2="June",ROUND('Budget by Source'!F211/10,0)+S211,ROUND('Budget by Source'!F211/10,0))</f>
        <v>21950</v>
      </c>
      <c r="G211" s="21">
        <f>IF(Notes!$B$2="June",ROUND('Budget by Source'!G211/10,0)+T211,ROUND('Budget by Source'!G211/10,0))</f>
        <v>112593</v>
      </c>
      <c r="H211" s="21">
        <f t="shared" si="9"/>
        <v>2001842</v>
      </c>
      <c r="I211" s="21">
        <f>INDEX(Data[],MATCH($A211,Data[Dist],0),MATCH(I$5,Data[#Headers],0))</f>
        <v>2420370</v>
      </c>
      <c r="K211" s="59">
        <f>INDEX('Payment Total'!$A$7:$H$331,MATCH('Payment by Source'!$A211,'Payment Total'!$A$7:$A$331,0),3)-I211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20018416</v>
      </c>
      <c r="V211" s="136">
        <f t="shared" si="10"/>
        <v>2001842</v>
      </c>
      <c r="W211" s="136">
        <f t="shared" si="11"/>
        <v>20018420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13638</v>
      </c>
      <c r="D212" s="21">
        <f>IF(Notes!$B$2="June",ROUND('Budget by Source'!D212/10,0)+Q212,ROUND('Budget by Source'!D212/10,0))</f>
        <v>76264</v>
      </c>
      <c r="E212" s="21">
        <f>IF(Notes!$B$2="June",ROUND('Budget by Source'!E212/10,0)+R212,ROUND('Budget by Source'!E212/10,0))</f>
        <v>5963</v>
      </c>
      <c r="F212" s="21">
        <f>IF(Notes!$B$2="June",ROUND('Budget by Source'!F212/10,0)+S212,ROUND('Budget by Source'!F212/10,0))</f>
        <v>6362</v>
      </c>
      <c r="G212" s="21">
        <f>IF(Notes!$B$2="June",ROUND('Budget by Source'!G212/10,0)+T212,ROUND('Budget by Source'!G212/10,0))</f>
        <v>30476</v>
      </c>
      <c r="H212" s="21">
        <f t="shared" si="9"/>
        <v>393071</v>
      </c>
      <c r="I212" s="21">
        <f>INDEX(Data[],MATCH($A212,Data[Dist],0),MATCH(I$5,Data[#Headers],0))</f>
        <v>525774</v>
      </c>
      <c r="K212" s="59">
        <f>INDEX('Payment Total'!$A$7:$H$331,MATCH('Payment by Source'!$A212,'Payment Total'!$A$7:$A$331,0),3)-I212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3930702</v>
      </c>
      <c r="V212" s="136">
        <f t="shared" si="10"/>
        <v>393070</v>
      </c>
      <c r="W212" s="136">
        <f t="shared" si="11"/>
        <v>3930700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14806</v>
      </c>
      <c r="D213" s="21">
        <f>IF(Notes!$B$2="June",ROUND('Budget by Source'!D213/10,0)+Q213,ROUND('Budget by Source'!D213/10,0))</f>
        <v>63891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4181</v>
      </c>
      <c r="G213" s="21">
        <f>IF(Notes!$B$2="June",ROUND('Budget by Source'!G213/10,0)+T213,ROUND('Budget by Source'!G213/10,0))</f>
        <v>19422</v>
      </c>
      <c r="H213" s="21">
        <f t="shared" si="9"/>
        <v>271941</v>
      </c>
      <c r="I213" s="21">
        <f>INDEX(Data[],MATCH($A213,Data[Dist],0),MATCH(I$5,Data[#Headers],0))</f>
        <v>378730</v>
      </c>
      <c r="K213" s="59">
        <f>INDEX('Payment Total'!$A$7:$H$331,MATCH('Payment by Source'!$A213,'Payment Total'!$A$7:$A$331,0),3)-I213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2719409</v>
      </c>
      <c r="V213" s="136">
        <f t="shared" si="10"/>
        <v>271941</v>
      </c>
      <c r="W213" s="136">
        <f t="shared" si="11"/>
        <v>2719410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19482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8389</v>
      </c>
      <c r="F214" s="21">
        <f>IF(Notes!$B$2="June",ROUND('Budget by Source'!F214/10,0)+S214,ROUND('Budget by Source'!F214/10,0))</f>
        <v>8309</v>
      </c>
      <c r="G214" s="21">
        <f>IF(Notes!$B$2="June",ROUND('Budget by Source'!G214/10,0)+T214,ROUND('Budget by Source'!G214/10,0))</f>
        <v>41939</v>
      </c>
      <c r="H214" s="21">
        <f t="shared" si="9"/>
        <v>662691</v>
      </c>
      <c r="I214" s="21">
        <f>INDEX(Data[],MATCH($A214,Data[Dist],0),MATCH(I$5,Data[#Headers],0))</f>
        <v>829629</v>
      </c>
      <c r="K214" s="59">
        <f>INDEX('Payment Total'!$A$7:$H$331,MATCH('Payment by Source'!$A214,'Payment Total'!$A$7:$A$331,0),3)-I214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6626921</v>
      </c>
      <c r="V214" s="136">
        <f t="shared" si="10"/>
        <v>662692</v>
      </c>
      <c r="W214" s="136">
        <f t="shared" si="11"/>
        <v>6626920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14417</v>
      </c>
      <c r="D215" s="21">
        <f>IF(Notes!$B$2="June",ROUND('Budget by Source'!D215/10,0)+Q215,ROUND('Budget by Source'!D215/10,0))</f>
        <v>62756</v>
      </c>
      <c r="E215" s="21">
        <f>IF(Notes!$B$2="June",ROUND('Budget by Source'!E215/10,0)+R215,ROUND('Budget by Source'!E215/10,0))</f>
        <v>4327</v>
      </c>
      <c r="F215" s="21">
        <f>IF(Notes!$B$2="June",ROUND('Budget by Source'!F215/10,0)+S215,ROUND('Budget by Source'!F215/10,0))</f>
        <v>3731</v>
      </c>
      <c r="G215" s="21">
        <f>IF(Notes!$B$2="June",ROUND('Budget by Source'!G215/10,0)+T215,ROUND('Budget by Source'!G215/10,0))</f>
        <v>18604</v>
      </c>
      <c r="H215" s="21">
        <f t="shared" si="9"/>
        <v>221234</v>
      </c>
      <c r="I215" s="21">
        <f>INDEX(Data[],MATCH($A215,Data[Dist],0),MATCH(I$5,Data[#Headers],0))</f>
        <v>325069</v>
      </c>
      <c r="K215" s="59">
        <f>INDEX('Payment Total'!$A$7:$H$331,MATCH('Payment by Source'!$A215,'Payment Total'!$A$7:$A$331,0),3)-I215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2212345</v>
      </c>
      <c r="V215" s="136">
        <f t="shared" si="10"/>
        <v>221235</v>
      </c>
      <c r="W215" s="136">
        <f t="shared" si="11"/>
        <v>2212350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14417</v>
      </c>
      <c r="D216" s="21">
        <f>IF(Notes!$B$2="June",ROUND('Budget by Source'!D216/10,0)+Q216,ROUND('Budget by Source'!D216/10,0))</f>
        <v>50130</v>
      </c>
      <c r="E216" s="21">
        <f>IF(Notes!$B$2="June",ROUND('Budget by Source'!E216/10,0)+R216,ROUND('Budget by Source'!E216/10,0))</f>
        <v>3855</v>
      </c>
      <c r="F216" s="21">
        <f>IF(Notes!$B$2="June",ROUND('Budget by Source'!F216/10,0)+S216,ROUND('Budget by Source'!F216/10,0))</f>
        <v>3817</v>
      </c>
      <c r="G216" s="21">
        <f>IF(Notes!$B$2="June",ROUND('Budget by Source'!G216/10,0)+T216,ROUND('Budget by Source'!G216/10,0))</f>
        <v>20632</v>
      </c>
      <c r="H216" s="21">
        <f t="shared" si="9"/>
        <v>275841</v>
      </c>
      <c r="I216" s="21">
        <f>INDEX(Data[],MATCH($A216,Data[Dist],0),MATCH(I$5,Data[#Headers],0))</f>
        <v>368692</v>
      </c>
      <c r="K216" s="59">
        <f>INDEX('Payment Total'!$A$7:$H$331,MATCH('Payment by Source'!$A216,'Payment Total'!$A$7:$A$331,0),3)-I216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2758413</v>
      </c>
      <c r="V216" s="136">
        <f t="shared" si="10"/>
        <v>275841</v>
      </c>
      <c r="W216" s="136">
        <f t="shared" si="11"/>
        <v>2758410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8572</v>
      </c>
      <c r="D217" s="21">
        <f>IF(Notes!$B$2="June",ROUND('Budget by Source'!D217/10,0)+Q217,ROUND('Budget by Source'!D217/10,0))</f>
        <v>30732</v>
      </c>
      <c r="E217" s="21">
        <f>IF(Notes!$B$2="June",ROUND('Budget by Source'!E217/10,0)+R217,ROUND('Budget by Source'!E217/10,0))</f>
        <v>1811</v>
      </c>
      <c r="F217" s="21">
        <f>IF(Notes!$B$2="June",ROUND('Budget by Source'!F217/10,0)+S217,ROUND('Budget by Source'!F217/10,0))</f>
        <v>1970</v>
      </c>
      <c r="G217" s="21">
        <f>IF(Notes!$B$2="June",ROUND('Budget by Source'!G217/10,0)+T217,ROUND('Budget by Source'!G217/10,0))</f>
        <v>9640</v>
      </c>
      <c r="H217" s="21">
        <f t="shared" si="9"/>
        <v>45500</v>
      </c>
      <c r="I217" s="21">
        <f>INDEX(Data[],MATCH($A217,Data[Dist],0),MATCH(I$5,Data[#Headers],0))</f>
        <v>98225</v>
      </c>
      <c r="K217" s="59">
        <f>INDEX('Payment Total'!$A$7:$H$331,MATCH('Payment by Source'!$A217,'Payment Total'!$A$7:$A$331,0),3)-I217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455000</v>
      </c>
      <c r="V217" s="136">
        <f t="shared" si="10"/>
        <v>45500</v>
      </c>
      <c r="W217" s="136">
        <f t="shared" si="11"/>
        <v>455000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38964</v>
      </c>
      <c r="D218" s="21">
        <f>IF(Notes!$B$2="June",ROUND('Budget by Source'!D218/10,0)+Q218,ROUND('Budget by Source'!D218/10,0))</f>
        <v>157672</v>
      </c>
      <c r="E218" s="21">
        <f>IF(Notes!$B$2="June",ROUND('Budget by Source'!E218/10,0)+R218,ROUND('Budget by Source'!E218/10,0))</f>
        <v>14367</v>
      </c>
      <c r="F218" s="21">
        <f>IF(Notes!$B$2="June",ROUND('Budget by Source'!F218/10,0)+S218,ROUND('Budget by Source'!F218/10,0))</f>
        <v>14348</v>
      </c>
      <c r="G218" s="21">
        <f>IF(Notes!$B$2="June",ROUND('Budget by Source'!G218/10,0)+T218,ROUND('Budget by Source'!G218/10,0))</f>
        <v>81573</v>
      </c>
      <c r="H218" s="21">
        <f t="shared" si="9"/>
        <v>1301406</v>
      </c>
      <c r="I218" s="21">
        <f>INDEX(Data[],MATCH($A218,Data[Dist],0),MATCH(I$5,Data[#Headers],0))</f>
        <v>1608330</v>
      </c>
      <c r="K218" s="59">
        <f>INDEX('Payment Total'!$A$7:$H$331,MATCH('Payment by Source'!$A218,'Payment Total'!$A$7:$A$331,0),3)-I218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13014061</v>
      </c>
      <c r="V218" s="136">
        <f t="shared" si="10"/>
        <v>1301406</v>
      </c>
      <c r="W218" s="136">
        <f t="shared" si="11"/>
        <v>13014060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60410</v>
      </c>
      <c r="D219" s="21">
        <f>IF(Notes!$B$2="June",ROUND('Budget by Source'!D219/10,0)+Q219,ROUND('Budget by Source'!D219/10,0))</f>
        <v>221901</v>
      </c>
      <c r="E219" s="21">
        <f>IF(Notes!$B$2="June",ROUND('Budget by Source'!E219/10,0)+R219,ROUND('Budget by Source'!E219/10,0))</f>
        <v>22159</v>
      </c>
      <c r="F219" s="21">
        <f>IF(Notes!$B$2="June",ROUND('Budget by Source'!F219/10,0)+S219,ROUND('Budget by Source'!F219/10,0))</f>
        <v>22581</v>
      </c>
      <c r="G219" s="21">
        <f>IF(Notes!$B$2="June",ROUND('Budget by Source'!G219/10,0)+T219,ROUND('Budget by Source'!G219/10,0))</f>
        <v>114803</v>
      </c>
      <c r="H219" s="21">
        <f t="shared" si="9"/>
        <v>1590805</v>
      </c>
      <c r="I219" s="21">
        <f>INDEX(Data[],MATCH($A219,Data[Dist],0),MATCH(I$5,Data[#Headers],0))</f>
        <v>2032659</v>
      </c>
      <c r="K219" s="59">
        <f>INDEX('Payment Total'!$A$7:$H$331,MATCH('Payment by Source'!$A219,'Payment Total'!$A$7:$A$331,0),3)-I219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15908049</v>
      </c>
      <c r="V219" s="136">
        <f t="shared" si="10"/>
        <v>1590805</v>
      </c>
      <c r="W219" s="136">
        <f t="shared" si="11"/>
        <v>15908050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48257</v>
      </c>
      <c r="E220" s="21">
        <f>IF(Notes!$B$2="June",ROUND('Budget by Source'!E220/10,0)+R220,ROUND('Budget by Source'!E220/10,0))</f>
        <v>3438</v>
      </c>
      <c r="F220" s="21">
        <f>IF(Notes!$B$2="June",ROUND('Budget by Source'!F220/10,0)+S220,ROUND('Budget by Source'!F220/10,0))</f>
        <v>3565</v>
      </c>
      <c r="G220" s="21">
        <f>IF(Notes!$B$2="June",ROUND('Budget by Source'!G220/10,0)+T220,ROUND('Budget by Source'!G220/10,0))</f>
        <v>17044</v>
      </c>
      <c r="H220" s="21">
        <f t="shared" si="9"/>
        <v>225027</v>
      </c>
      <c r="I220" s="21">
        <f>INDEX(Data[],MATCH($A220,Data[Dist],0),MATCH(I$5,Data[#Headers],0))</f>
        <v>308241</v>
      </c>
      <c r="K220" s="59">
        <f>INDEX('Payment Total'!$A$7:$H$331,MATCH('Payment by Source'!$A220,'Payment Total'!$A$7:$A$331,0),3)-I220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2250273</v>
      </c>
      <c r="V220" s="136">
        <f t="shared" si="10"/>
        <v>225027</v>
      </c>
      <c r="W220" s="136">
        <f t="shared" si="11"/>
        <v>2250270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12469</v>
      </c>
      <c r="D221" s="21">
        <f>IF(Notes!$B$2="June",ROUND('Budget by Source'!D221/10,0)+Q221,ROUND('Budget by Source'!D221/10,0))</f>
        <v>47046</v>
      </c>
      <c r="E221" s="21">
        <f>IF(Notes!$B$2="June",ROUND('Budget by Source'!E221/10,0)+R221,ROUND('Budget by Source'!E221/10,0))</f>
        <v>3485</v>
      </c>
      <c r="F221" s="21">
        <f>IF(Notes!$B$2="June",ROUND('Budget by Source'!F221/10,0)+S221,ROUND('Budget by Source'!F221/10,0))</f>
        <v>3905</v>
      </c>
      <c r="G221" s="21">
        <f>IF(Notes!$B$2="June",ROUND('Budget by Source'!G221/10,0)+T221,ROUND('Budget by Source'!G221/10,0))</f>
        <v>19363</v>
      </c>
      <c r="H221" s="21">
        <f t="shared" si="9"/>
        <v>263694</v>
      </c>
      <c r="I221" s="21">
        <f>INDEX(Data[],MATCH($A221,Data[Dist],0),MATCH(I$5,Data[#Headers],0))</f>
        <v>349962</v>
      </c>
      <c r="K221" s="59">
        <f>INDEX('Payment Total'!$A$7:$H$331,MATCH('Payment by Source'!$A221,'Payment Total'!$A$7:$A$331,0),3)-I221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2636940</v>
      </c>
      <c r="V221" s="136">
        <f t="shared" si="10"/>
        <v>263694</v>
      </c>
      <c r="W221" s="136">
        <f t="shared" si="11"/>
        <v>2636940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57667</v>
      </c>
      <c r="D222" s="21">
        <f>IF(Notes!$B$2="June",ROUND('Budget by Source'!D222/10,0)+Q222,ROUND('Budget by Source'!D222/10,0))</f>
        <v>252975</v>
      </c>
      <c r="E222" s="21">
        <f>IF(Notes!$B$2="June",ROUND('Budget by Source'!E222/10,0)+R222,ROUND('Budget by Source'!E222/10,0))</f>
        <v>25085</v>
      </c>
      <c r="F222" s="21">
        <f>IF(Notes!$B$2="June",ROUND('Budget by Source'!F222/10,0)+S222,ROUND('Budget by Source'!F222/10,0))</f>
        <v>24822</v>
      </c>
      <c r="G222" s="21">
        <f>IF(Notes!$B$2="June",ROUND('Budget by Source'!G222/10,0)+T222,ROUND('Budget by Source'!G222/10,0))</f>
        <v>130879</v>
      </c>
      <c r="H222" s="21">
        <f t="shared" si="9"/>
        <v>2243600</v>
      </c>
      <c r="I222" s="21">
        <f>INDEX(Data[],MATCH($A222,Data[Dist],0),MATCH(I$5,Data[#Headers],0))</f>
        <v>2735028</v>
      </c>
      <c r="K222" s="59">
        <f>INDEX('Payment Total'!$A$7:$H$331,MATCH('Payment by Source'!$A222,'Payment Total'!$A$7:$A$331,0),3)-I222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22435991</v>
      </c>
      <c r="V222" s="136">
        <f t="shared" si="10"/>
        <v>2243599</v>
      </c>
      <c r="W222" s="136">
        <f t="shared" si="11"/>
        <v>22435990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12079</v>
      </c>
      <c r="D223" s="21">
        <f>IF(Notes!$B$2="June",ROUND('Budget by Source'!D223/10,0)+Q223,ROUND('Budget by Source'!D223/10,0))</f>
        <v>65358</v>
      </c>
      <c r="E223" s="21">
        <f>IF(Notes!$B$2="June",ROUND('Budget by Source'!E223/10,0)+R223,ROUND('Budget by Source'!E223/10,0))</f>
        <v>5006</v>
      </c>
      <c r="F223" s="21">
        <f>IF(Notes!$B$2="June",ROUND('Budget by Source'!F223/10,0)+S223,ROUND('Budget by Source'!F223/10,0))</f>
        <v>5211</v>
      </c>
      <c r="G223" s="21">
        <f>IF(Notes!$B$2="June",ROUND('Budget by Source'!G223/10,0)+T223,ROUND('Budget by Source'!G223/10,0))</f>
        <v>26835</v>
      </c>
      <c r="H223" s="21">
        <f t="shared" si="9"/>
        <v>361086</v>
      </c>
      <c r="I223" s="21">
        <f>INDEX(Data[],MATCH($A223,Data[Dist],0),MATCH(I$5,Data[#Headers],0))</f>
        <v>475575</v>
      </c>
      <c r="K223" s="59">
        <f>INDEX('Payment Total'!$A$7:$H$331,MATCH('Payment by Source'!$A223,'Payment Total'!$A$7:$A$331,0),3)-I223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3610867</v>
      </c>
      <c r="V223" s="136">
        <f t="shared" si="10"/>
        <v>361087</v>
      </c>
      <c r="W223" s="136">
        <f t="shared" si="11"/>
        <v>3610870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18313</v>
      </c>
      <c r="D224" s="21">
        <f>IF(Notes!$B$2="June",ROUND('Budget by Source'!D224/10,0)+Q224,ROUND('Budget by Source'!D224/10,0))</f>
        <v>78440</v>
      </c>
      <c r="E224" s="21">
        <f>IF(Notes!$B$2="June",ROUND('Budget by Source'!E224/10,0)+R224,ROUND('Budget by Source'!E224/10,0))</f>
        <v>7110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34658</v>
      </c>
      <c r="H224" s="21">
        <f t="shared" si="9"/>
        <v>417614</v>
      </c>
      <c r="I224" s="21">
        <f>INDEX(Data[],MATCH($A224,Data[Dist],0),MATCH(I$5,Data[#Headers],0))</f>
        <v>563675</v>
      </c>
      <c r="K224" s="59">
        <f>INDEX('Payment Total'!$A$7:$H$331,MATCH('Payment by Source'!$A224,'Payment Total'!$A$7:$A$331,0),3)-I224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4176144</v>
      </c>
      <c r="V224" s="136">
        <f t="shared" si="10"/>
        <v>417614</v>
      </c>
      <c r="W224" s="136">
        <f t="shared" si="11"/>
        <v>4176140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10601</v>
      </c>
      <c r="F225" s="21">
        <f>IF(Notes!$B$2="June",ROUND('Budget by Source'!F225/10,0)+S225,ROUND('Budget by Source'!F225/10,0))</f>
        <v>10335</v>
      </c>
      <c r="G225" s="21">
        <f>IF(Notes!$B$2="June",ROUND('Budget by Source'!G225/10,0)+T225,ROUND('Budget by Source'!G225/10,0))</f>
        <v>50122</v>
      </c>
      <c r="H225" s="21">
        <f t="shared" si="9"/>
        <v>965183</v>
      </c>
      <c r="I225" s="21">
        <f>INDEX(Data[],MATCH($A225,Data[Dist],0),MATCH(I$5,Data[#Headers],0))</f>
        <v>1157650</v>
      </c>
      <c r="K225" s="59">
        <f>INDEX('Payment Total'!$A$7:$H$331,MATCH('Payment by Source'!$A225,'Payment Total'!$A$7:$A$331,0),3)-I225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9651826</v>
      </c>
      <c r="V225" s="136">
        <f t="shared" si="10"/>
        <v>965183</v>
      </c>
      <c r="W225" s="136">
        <f t="shared" si="11"/>
        <v>9651830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14027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4533</v>
      </c>
      <c r="F226" s="21">
        <f>IF(Notes!$B$2="June",ROUND('Budget by Source'!F226/10,0)+S226,ROUND('Budget by Source'!F226/10,0))</f>
        <v>4539</v>
      </c>
      <c r="G226" s="21">
        <f>IF(Notes!$B$2="June",ROUND('Budget by Source'!G226/10,0)+T226,ROUND('Budget by Source'!G226/10,0))</f>
        <v>22600</v>
      </c>
      <c r="H226" s="21">
        <f t="shared" si="9"/>
        <v>234220</v>
      </c>
      <c r="I226" s="21">
        <f>INDEX(Data[],MATCH($A226,Data[Dist],0),MATCH(I$5,Data[#Headers],0))</f>
        <v>334831</v>
      </c>
      <c r="K226" s="59">
        <f>INDEX('Payment Total'!$A$7:$H$331,MATCH('Payment by Source'!$A226,'Payment Total'!$A$7:$A$331,0),3)-I226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2342204</v>
      </c>
      <c r="V226" s="136">
        <f t="shared" si="10"/>
        <v>234220</v>
      </c>
      <c r="W226" s="136">
        <f t="shared" si="11"/>
        <v>2342200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24158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7952</v>
      </c>
      <c r="F227" s="21">
        <f>IF(Notes!$B$2="June",ROUND('Budget by Source'!F227/10,0)+S227,ROUND('Budget by Source'!F227/10,0))</f>
        <v>8073</v>
      </c>
      <c r="G227" s="21">
        <f>IF(Notes!$B$2="June",ROUND('Budget by Source'!G227/10,0)+T227,ROUND('Budget by Source'!G227/10,0))</f>
        <v>39278</v>
      </c>
      <c r="H227" s="21">
        <f t="shared" si="9"/>
        <v>-132370</v>
      </c>
      <c r="I227" s="21">
        <f>INDEX(Data[],MATCH($A227,Data[Dist],0),MATCH(I$5,Data[#Headers],0))</f>
        <v>35828</v>
      </c>
      <c r="K227" s="59">
        <f>INDEX('Payment Total'!$A$7:$H$331,MATCH('Payment by Source'!$A227,'Payment Total'!$A$7:$A$331,0),3)-I227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-1323700</v>
      </c>
      <c r="V227" s="136">
        <f t="shared" si="10"/>
        <v>-132370</v>
      </c>
      <c r="W227" s="136">
        <f t="shared" si="11"/>
        <v>-1323700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3896</v>
      </c>
      <c r="D228" s="21">
        <f>IF(Notes!$B$2="June",ROUND('Budget by Source'!D228/10,0)+Q228,ROUND('Budget by Source'!D228/10,0))</f>
        <v>28443</v>
      </c>
      <c r="E228" s="21">
        <f>IF(Notes!$B$2="June",ROUND('Budget by Source'!E228/10,0)+R228,ROUND('Budget by Source'!E228/10,0))</f>
        <v>1744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7942</v>
      </c>
      <c r="H228" s="21">
        <f t="shared" si="9"/>
        <v>103790</v>
      </c>
      <c r="I228" s="21">
        <f>INDEX(Data[],MATCH($A228,Data[Dist],0),MATCH(I$5,Data[#Headers],0))</f>
        <v>147583</v>
      </c>
      <c r="K228" s="59">
        <f>INDEX('Payment Total'!$A$7:$H$331,MATCH('Payment by Source'!$A228,'Payment Total'!$A$7:$A$331,0),3)-I228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1037904</v>
      </c>
      <c r="V228" s="136">
        <f t="shared" si="10"/>
        <v>103790</v>
      </c>
      <c r="W228" s="136">
        <f t="shared" si="11"/>
        <v>1037900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3896</v>
      </c>
      <c r="D229" s="21">
        <f>IF(Notes!$B$2="June",ROUND('Budget by Source'!D229/10,0)+Q229,ROUND('Budget by Source'!D229/10,0))</f>
        <v>26470</v>
      </c>
      <c r="E229" s="21">
        <f>IF(Notes!$B$2="June",ROUND('Budget by Source'!E229/10,0)+R229,ROUND('Budget by Source'!E229/10,0))</f>
        <v>1150</v>
      </c>
      <c r="F229" s="21">
        <f>IF(Notes!$B$2="June",ROUND('Budget by Source'!F229/10,0)+S229,ROUND('Budget by Source'!F229/10,0))</f>
        <v>1593</v>
      </c>
      <c r="G229" s="21">
        <f>IF(Notes!$B$2="June",ROUND('Budget by Source'!G229/10,0)+T229,ROUND('Budget by Source'!G229/10,0))</f>
        <v>6564</v>
      </c>
      <c r="H229" s="21">
        <f t="shared" si="9"/>
        <v>32013</v>
      </c>
      <c r="I229" s="21">
        <f>INDEX(Data[],MATCH($A229,Data[Dist],0),MATCH(I$5,Data[#Headers],0))</f>
        <v>71686</v>
      </c>
      <c r="K229" s="59">
        <f>INDEX('Payment Total'!$A$7:$H$331,MATCH('Payment by Source'!$A229,'Payment Total'!$A$7:$A$331,0),3)-I229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320127</v>
      </c>
      <c r="V229" s="136">
        <f t="shared" si="10"/>
        <v>32013</v>
      </c>
      <c r="W229" s="136">
        <f t="shared" si="11"/>
        <v>320130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20261</v>
      </c>
      <c r="D230" s="21">
        <f>IF(Notes!$B$2="June",ROUND('Budget by Source'!D230/10,0)+Q230,ROUND('Budget by Source'!D230/10,0))</f>
        <v>80081</v>
      </c>
      <c r="E230" s="21">
        <f>IF(Notes!$B$2="June",ROUND('Budget by Source'!E230/10,0)+R230,ROUND('Budget by Source'!E230/10,0))</f>
        <v>6597</v>
      </c>
      <c r="F230" s="21">
        <f>IF(Notes!$B$2="June",ROUND('Budget by Source'!F230/10,0)+S230,ROUND('Budget by Source'!F230/10,0))</f>
        <v>6881</v>
      </c>
      <c r="G230" s="21">
        <f>IF(Notes!$B$2="June",ROUND('Budget by Source'!G230/10,0)+T230,ROUND('Budget by Source'!G230/10,0))</f>
        <v>34076</v>
      </c>
      <c r="H230" s="21">
        <f t="shared" si="9"/>
        <v>480600</v>
      </c>
      <c r="I230" s="21">
        <f>INDEX(Data[],MATCH($A230,Data[Dist],0),MATCH(I$5,Data[#Headers],0))</f>
        <v>628496</v>
      </c>
      <c r="K230" s="59">
        <f>INDEX('Payment Total'!$A$7:$H$331,MATCH('Payment by Source'!$A230,'Payment Total'!$A$7:$A$331,0),3)-I230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4805989</v>
      </c>
      <c r="V230" s="136">
        <f t="shared" si="10"/>
        <v>480599</v>
      </c>
      <c r="W230" s="136">
        <f t="shared" si="11"/>
        <v>4805990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58057</v>
      </c>
      <c r="D231" s="21">
        <f>IF(Notes!$B$2="June",ROUND('Budget by Source'!D231/10,0)+Q231,ROUND('Budget by Source'!D231/10,0))</f>
        <v>190549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17985</v>
      </c>
      <c r="G231" s="21">
        <f>IF(Notes!$B$2="June",ROUND('Budget by Source'!G231/10,0)+T231,ROUND('Budget by Source'!G231/10,0))</f>
        <v>88346</v>
      </c>
      <c r="H231" s="21">
        <f t="shared" si="9"/>
        <v>1398196</v>
      </c>
      <c r="I231" s="21">
        <f>INDEX(Data[],MATCH($A231,Data[Dist],0),MATCH(I$5,Data[#Headers],0))</f>
        <v>1773090</v>
      </c>
      <c r="K231" s="59">
        <f>INDEX('Payment Total'!$A$7:$H$331,MATCH('Payment by Source'!$A231,'Payment Total'!$A$7:$A$331,0),3)-I231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13981961</v>
      </c>
      <c r="V231" s="136">
        <f t="shared" si="10"/>
        <v>1398196</v>
      </c>
      <c r="W231" s="136">
        <f t="shared" si="11"/>
        <v>13981960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96631</v>
      </c>
      <c r="D232" s="21">
        <f>IF(Notes!$B$2="June",ROUND('Budget by Source'!D232/10,0)+Q232,ROUND('Budget by Source'!D232/10,0))</f>
        <v>363257</v>
      </c>
      <c r="E232" s="21">
        <f>IF(Notes!$B$2="June",ROUND('Budget by Source'!E232/10,0)+R232,ROUND('Budget by Source'!E232/10,0))</f>
        <v>47720</v>
      </c>
      <c r="F232" s="21">
        <f>IF(Notes!$B$2="June",ROUND('Budget by Source'!F232/10,0)+S232,ROUND('Budget by Source'!F232/10,0))</f>
        <v>38337</v>
      </c>
      <c r="G232" s="21">
        <f>IF(Notes!$B$2="June",ROUND('Budget by Source'!G232/10,0)+T232,ROUND('Budget by Source'!G232/10,0))</f>
        <v>196251</v>
      </c>
      <c r="H232" s="21">
        <f t="shared" si="9"/>
        <v>3965580</v>
      </c>
      <c r="I232" s="21">
        <f>INDEX(Data[],MATCH($A232,Data[Dist],0),MATCH(I$5,Data[#Headers],0))</f>
        <v>4707776</v>
      </c>
      <c r="K232" s="59">
        <f>INDEX('Payment Total'!$A$7:$H$331,MATCH('Payment by Source'!$A232,'Payment Total'!$A$7:$A$331,0),3)-I232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39655803</v>
      </c>
      <c r="V232" s="136">
        <f t="shared" si="10"/>
        <v>3965580</v>
      </c>
      <c r="W232" s="136">
        <f t="shared" si="11"/>
        <v>39655800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13248</v>
      </c>
      <c r="D233" s="21">
        <f>IF(Notes!$B$2="June",ROUND('Budget by Source'!D233/10,0)+Q233,ROUND('Budget by Source'!D233/10,0))</f>
        <v>57125</v>
      </c>
      <c r="E233" s="21">
        <f>IF(Notes!$B$2="June",ROUND('Budget by Source'!E233/10,0)+R233,ROUND('Budget by Source'!E233/10,0))</f>
        <v>4535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24308</v>
      </c>
      <c r="H233" s="21">
        <f t="shared" si="9"/>
        <v>244031</v>
      </c>
      <c r="I233" s="21">
        <f>INDEX(Data[],MATCH($A233,Data[Dist],0),MATCH(I$5,Data[#Headers],0))</f>
        <v>347516</v>
      </c>
      <c r="K233" s="59">
        <f>INDEX('Payment Total'!$A$7:$H$331,MATCH('Payment by Source'!$A233,'Payment Total'!$A$7:$A$331,0),3)-I233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2440312</v>
      </c>
      <c r="V233" s="136">
        <f t="shared" si="10"/>
        <v>244031</v>
      </c>
      <c r="W233" s="136">
        <f t="shared" si="11"/>
        <v>2440310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3896</v>
      </c>
      <c r="D234" s="21">
        <f>IF(Notes!$B$2="June",ROUND('Budget by Source'!D234/10,0)+Q234,ROUND('Budget by Source'!D234/10,0))</f>
        <v>23146</v>
      </c>
      <c r="E234" s="21">
        <f>IF(Notes!$B$2="June",ROUND('Budget by Source'!E234/10,0)+R234,ROUND('Budget by Source'!E234/10,0))</f>
        <v>1597</v>
      </c>
      <c r="F234" s="21">
        <f>IF(Notes!$B$2="June",ROUND('Budget by Source'!F234/10,0)+S234,ROUND('Budget by Source'!F234/10,0))</f>
        <v>1221</v>
      </c>
      <c r="G234" s="21">
        <f>IF(Notes!$B$2="June",ROUND('Budget by Source'!G234/10,0)+T234,ROUND('Budget by Source'!G234/10,0))</f>
        <v>7260</v>
      </c>
      <c r="H234" s="21">
        <f t="shared" si="9"/>
        <v>76245</v>
      </c>
      <c r="I234" s="21">
        <f>INDEX(Data[],MATCH($A234,Data[Dist],0),MATCH(I$5,Data[#Headers],0))</f>
        <v>113365</v>
      </c>
      <c r="K234" s="59">
        <f>INDEX('Payment Total'!$A$7:$H$331,MATCH('Payment by Source'!$A234,'Payment Total'!$A$7:$A$331,0),3)-I234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762445</v>
      </c>
      <c r="V234" s="136">
        <f t="shared" si="10"/>
        <v>76245</v>
      </c>
      <c r="W234" s="136">
        <f t="shared" si="11"/>
        <v>762450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10131</v>
      </c>
      <c r="D235" s="21">
        <f>IF(Notes!$B$2="June",ROUND('Budget by Source'!D235/10,0)+Q235,ROUND('Budget by Source'!D235/10,0))</f>
        <v>59832</v>
      </c>
      <c r="E235" s="21">
        <f>IF(Notes!$B$2="June",ROUND('Budget by Source'!E235/10,0)+R235,ROUND('Budget by Source'!E235/10,0))</f>
        <v>4459</v>
      </c>
      <c r="F235" s="21">
        <f>IF(Notes!$B$2="June",ROUND('Budget by Source'!F235/10,0)+S235,ROUND('Budget by Source'!F235/10,0))</f>
        <v>5052</v>
      </c>
      <c r="G235" s="21">
        <f>IF(Notes!$B$2="June",ROUND('Budget by Source'!G235/10,0)+T235,ROUND('Budget by Source'!G235/10,0))</f>
        <v>23684</v>
      </c>
      <c r="H235" s="21">
        <f t="shared" si="9"/>
        <v>85013</v>
      </c>
      <c r="I235" s="21">
        <f>INDEX(Data[],MATCH($A235,Data[Dist],0),MATCH(I$5,Data[#Headers],0))</f>
        <v>188171</v>
      </c>
      <c r="K235" s="59">
        <f>INDEX('Payment Total'!$A$7:$H$331,MATCH('Payment by Source'!$A235,'Payment Total'!$A$7:$A$331,0),3)-I235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850127</v>
      </c>
      <c r="V235" s="136">
        <f t="shared" si="10"/>
        <v>85013</v>
      </c>
      <c r="W235" s="136">
        <f t="shared" si="11"/>
        <v>850130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12469</v>
      </c>
      <c r="D236" s="21">
        <f>IF(Notes!$B$2="June",ROUND('Budget by Source'!D236/10,0)+Q236,ROUND('Budget by Source'!D236/10,0))</f>
        <v>48708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4031</v>
      </c>
      <c r="G236" s="21">
        <f>IF(Notes!$B$2="June",ROUND('Budget by Source'!G236/10,0)+T236,ROUND('Budget by Source'!G236/10,0))</f>
        <v>20236</v>
      </c>
      <c r="H236" s="21">
        <f t="shared" si="9"/>
        <v>237724</v>
      </c>
      <c r="I236" s="21">
        <f>INDEX(Data[],MATCH($A236,Data[Dist],0),MATCH(I$5,Data[#Headers],0))</f>
        <v>327351</v>
      </c>
      <c r="K236" s="59">
        <f>INDEX('Payment Total'!$A$7:$H$331,MATCH('Payment by Source'!$A236,'Payment Total'!$A$7:$A$331,0),3)-I236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2377246</v>
      </c>
      <c r="V236" s="136">
        <f t="shared" si="10"/>
        <v>237725</v>
      </c>
      <c r="W236" s="136">
        <f t="shared" si="11"/>
        <v>2377250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52220</v>
      </c>
      <c r="D237" s="21">
        <f>IF(Notes!$B$2="June",ROUND('Budget by Source'!D237/10,0)+Q237,ROUND('Budget by Source'!D237/10,0))</f>
        <v>178071</v>
      </c>
      <c r="E237" s="21">
        <f>IF(Notes!$B$2="June",ROUND('Budget by Source'!E237/10,0)+R237,ROUND('Budget by Source'!E237/10,0))</f>
        <v>18297</v>
      </c>
      <c r="F237" s="21">
        <f>IF(Notes!$B$2="June",ROUND('Budget by Source'!F237/10,0)+S237,ROUND('Budget by Source'!F237/10,0))</f>
        <v>16970</v>
      </c>
      <c r="G237" s="21">
        <f>IF(Notes!$B$2="June",ROUND('Budget by Source'!G237/10,0)+T237,ROUND('Budget by Source'!G237/10,0))</f>
        <v>92127</v>
      </c>
      <c r="H237" s="21">
        <f t="shared" si="9"/>
        <v>1115074</v>
      </c>
      <c r="I237" s="21">
        <f>INDEX(Data[],MATCH($A237,Data[Dist],0),MATCH(I$5,Data[#Headers],0))</f>
        <v>1472759</v>
      </c>
      <c r="K237" s="59">
        <f>INDEX('Payment Total'!$A$7:$H$331,MATCH('Payment by Source'!$A237,'Payment Total'!$A$7:$A$331,0),3)-I237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11150741</v>
      </c>
      <c r="V237" s="136">
        <f t="shared" si="10"/>
        <v>1115074</v>
      </c>
      <c r="W237" s="136">
        <f t="shared" si="11"/>
        <v>11150740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33120</v>
      </c>
      <c r="D238" s="21">
        <f>IF(Notes!$B$2="June",ROUND('Budget by Source'!D238/10,0)+Q238,ROUND('Budget by Source'!D238/10,0))</f>
        <v>150025</v>
      </c>
      <c r="E238" s="21">
        <f>IF(Notes!$B$2="June",ROUND('Budget by Source'!E238/10,0)+R238,ROUND('Budget by Source'!E238/10,0))</f>
        <v>19530</v>
      </c>
      <c r="F238" s="21">
        <f>IF(Notes!$B$2="June",ROUND('Budget by Source'!F238/10,0)+S238,ROUND('Budget by Source'!F238/10,0))</f>
        <v>14746</v>
      </c>
      <c r="G238" s="21">
        <f>IF(Notes!$B$2="June",ROUND('Budget by Source'!G238/10,0)+T238,ROUND('Budget by Source'!G238/10,0))</f>
        <v>74555</v>
      </c>
      <c r="H238" s="21">
        <f t="shared" si="9"/>
        <v>1457482</v>
      </c>
      <c r="I238" s="21">
        <f>INDEX(Data[],MATCH($A238,Data[Dist],0),MATCH(I$5,Data[#Headers],0))</f>
        <v>1749458</v>
      </c>
      <c r="K238" s="59">
        <f>INDEX('Payment Total'!$A$7:$H$331,MATCH('Payment by Source'!$A238,'Payment Total'!$A$7:$A$331,0),3)-I238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14574840</v>
      </c>
      <c r="V238" s="136">
        <f t="shared" si="10"/>
        <v>1457484</v>
      </c>
      <c r="W238" s="136">
        <f t="shared" si="11"/>
        <v>14574840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79511</v>
      </c>
      <c r="D239" s="21">
        <f>IF(Notes!$B$2="June",ROUND('Budget by Source'!D239/10,0)+Q239,ROUND('Budget by Source'!D239/10,0))</f>
        <v>390561</v>
      </c>
      <c r="E239" s="21">
        <f>IF(Notes!$B$2="June",ROUND('Budget by Source'!E239/10,0)+R239,ROUND('Budget by Source'!E239/10,0))</f>
        <v>37979</v>
      </c>
      <c r="F239" s="21">
        <f>IF(Notes!$B$2="June",ROUND('Budget by Source'!F239/10,0)+S239,ROUND('Budget by Source'!F239/10,0))</f>
        <v>40598</v>
      </c>
      <c r="G239" s="21">
        <f>IF(Notes!$B$2="June",ROUND('Budget by Source'!G239/10,0)+T239,ROUND('Budget by Source'!G239/10,0))</f>
        <v>211002</v>
      </c>
      <c r="H239" s="21">
        <f t="shared" si="9"/>
        <v>3130050</v>
      </c>
      <c r="I239" s="21">
        <f>INDEX(Data[],MATCH($A239,Data[Dist],0),MATCH(I$5,Data[#Headers],0))</f>
        <v>3889701</v>
      </c>
      <c r="K239" s="59">
        <f>INDEX('Payment Total'!$A$7:$H$331,MATCH('Payment by Source'!$A239,'Payment Total'!$A$7:$A$331,0),3)-I239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31300515</v>
      </c>
      <c r="V239" s="136">
        <f t="shared" si="10"/>
        <v>3130052</v>
      </c>
      <c r="W239" s="136">
        <f t="shared" si="11"/>
        <v>31300520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19872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6102</v>
      </c>
      <c r="F240" s="21">
        <f>IF(Notes!$B$2="June",ROUND('Budget by Source'!F240/10,0)+S240,ROUND('Budget by Source'!F240/10,0))</f>
        <v>4939</v>
      </c>
      <c r="G240" s="21">
        <f>IF(Notes!$B$2="June",ROUND('Budget by Source'!G240/10,0)+T240,ROUND('Budget by Source'!G240/10,0))</f>
        <v>26232</v>
      </c>
      <c r="H240" s="21">
        <f t="shared" si="9"/>
        <v>473049</v>
      </c>
      <c r="I240" s="21">
        <f>INDEX(Data[],MATCH($A240,Data[Dist],0),MATCH(I$5,Data[#Headers],0))</f>
        <v>591713</v>
      </c>
      <c r="K240" s="59">
        <f>INDEX('Payment Total'!$A$7:$H$331,MATCH('Payment by Source'!$A240,'Payment Total'!$A$7:$A$331,0),3)-I240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4730491</v>
      </c>
      <c r="V240" s="136">
        <f t="shared" si="10"/>
        <v>473049</v>
      </c>
      <c r="W240" s="136">
        <f t="shared" si="11"/>
        <v>4730490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61785</v>
      </c>
      <c r="E241" s="21">
        <f>IF(Notes!$B$2="June",ROUND('Budget by Source'!E241/10,0)+R241,ROUND('Budget by Source'!E241/10,0))</f>
        <v>5146</v>
      </c>
      <c r="F241" s="21">
        <f>IF(Notes!$B$2="June",ROUND('Budget by Source'!F241/10,0)+S241,ROUND('Budget by Source'!F241/10,0))</f>
        <v>6663</v>
      </c>
      <c r="G241" s="21">
        <f>IF(Notes!$B$2="June",ROUND('Budget by Source'!G241/10,0)+T241,ROUND('Budget by Source'!G241/10,0))</f>
        <v>26291</v>
      </c>
      <c r="H241" s="21">
        <f t="shared" si="9"/>
        <v>146799</v>
      </c>
      <c r="I241" s="21">
        <f>INDEX(Data[],MATCH($A241,Data[Dist],0),MATCH(I$5,Data[#Headers],0))</f>
        <v>261880</v>
      </c>
      <c r="K241" s="59">
        <f>INDEX('Payment Total'!$A$7:$H$331,MATCH('Payment by Source'!$A241,'Payment Total'!$A$7:$A$331,0),3)-I241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1467999</v>
      </c>
      <c r="V241" s="136">
        <f t="shared" si="10"/>
        <v>146800</v>
      </c>
      <c r="W241" s="136">
        <f t="shared" si="11"/>
        <v>1468000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6624</v>
      </c>
      <c r="D242" s="21">
        <f>IF(Notes!$B$2="June",ROUND('Budget by Source'!D242/10,0)+Q242,ROUND('Budget by Source'!D242/10,0))</f>
        <v>67582</v>
      </c>
      <c r="E242" s="21">
        <f>IF(Notes!$B$2="June",ROUND('Budget by Source'!E242/10,0)+R242,ROUND('Budget by Source'!E242/10,0))</f>
        <v>7845</v>
      </c>
      <c r="F242" s="21">
        <f>IF(Notes!$B$2="June",ROUND('Budget by Source'!F242/10,0)+S242,ROUND('Budget by Source'!F242/10,0))</f>
        <v>5276</v>
      </c>
      <c r="G242" s="21">
        <f>IF(Notes!$B$2="June",ROUND('Budget by Source'!G242/10,0)+T242,ROUND('Budget by Source'!G242/10,0))</f>
        <v>28757</v>
      </c>
      <c r="H242" s="21">
        <f t="shared" si="9"/>
        <v>568936</v>
      </c>
      <c r="I242" s="21">
        <f>INDEX(Data[],MATCH($A242,Data[Dist],0),MATCH(I$5,Data[#Headers],0))</f>
        <v>685020</v>
      </c>
      <c r="K242" s="59">
        <f>INDEX('Payment Total'!$A$7:$H$331,MATCH('Payment by Source'!$A242,'Payment Total'!$A$7:$A$331,0),3)-I242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5689352</v>
      </c>
      <c r="V242" s="136">
        <f t="shared" si="10"/>
        <v>568935</v>
      </c>
      <c r="W242" s="136">
        <f t="shared" si="11"/>
        <v>5689350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22210</v>
      </c>
      <c r="D243" s="21">
        <f>IF(Notes!$B$2="June",ROUND('Budget by Source'!D243/10,0)+Q243,ROUND('Budget by Source'!D243/10,0))</f>
        <v>93243</v>
      </c>
      <c r="E243" s="21">
        <f>IF(Notes!$B$2="June",ROUND('Budget by Source'!E243/10,0)+R243,ROUND('Budget by Source'!E243/10,0))</f>
        <v>7426</v>
      </c>
      <c r="F243" s="21">
        <f>IF(Notes!$B$2="June",ROUND('Budget by Source'!F243/10,0)+S243,ROUND('Budget by Source'!F243/10,0))</f>
        <v>7182</v>
      </c>
      <c r="G243" s="21">
        <f>IF(Notes!$B$2="June",ROUND('Budget by Source'!G243/10,0)+T243,ROUND('Budget by Source'!G243/10,0))</f>
        <v>38125</v>
      </c>
      <c r="H243" s="21">
        <f t="shared" si="9"/>
        <v>582219</v>
      </c>
      <c r="I243" s="21">
        <f>INDEX(Data[],MATCH($A243,Data[Dist],0),MATCH(I$5,Data[#Headers],0))</f>
        <v>750405</v>
      </c>
      <c r="K243" s="59">
        <f>INDEX('Payment Total'!$A$7:$H$331,MATCH('Payment by Source'!$A243,'Payment Total'!$A$7:$A$331,0),3)-I243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5822181</v>
      </c>
      <c r="V243" s="136">
        <f t="shared" si="10"/>
        <v>582218</v>
      </c>
      <c r="W243" s="136">
        <f t="shared" si="11"/>
        <v>5822180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91120</v>
      </c>
      <c r="E244" s="21">
        <f>IF(Notes!$B$2="June",ROUND('Budget by Source'!E244/10,0)+R244,ROUND('Budget by Source'!E244/10,0))</f>
        <v>9621</v>
      </c>
      <c r="F244" s="21">
        <f>IF(Notes!$B$2="June",ROUND('Budget by Source'!F244/10,0)+S244,ROUND('Budget by Source'!F244/10,0))</f>
        <v>8055</v>
      </c>
      <c r="G244" s="21">
        <f>IF(Notes!$B$2="June",ROUND('Budget by Source'!G244/10,0)+T244,ROUND('Budget by Source'!G244/10,0))</f>
        <v>40025</v>
      </c>
      <c r="H244" s="21">
        <f t="shared" si="9"/>
        <v>611354</v>
      </c>
      <c r="I244" s="21">
        <f>INDEX(Data[],MATCH($A244,Data[Dist],0),MATCH(I$5,Data[#Headers],0))</f>
        <v>778496</v>
      </c>
      <c r="K244" s="59">
        <f>INDEX('Payment Total'!$A$7:$H$331,MATCH('Payment by Source'!$A244,'Payment Total'!$A$7:$A$331,0),3)-I244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6113530</v>
      </c>
      <c r="V244" s="136">
        <f t="shared" si="10"/>
        <v>611353</v>
      </c>
      <c r="W244" s="136">
        <f t="shared" si="11"/>
        <v>6113530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8183</v>
      </c>
      <c r="D245" s="21">
        <f>IF(Notes!$B$2="June",ROUND('Budget by Source'!D245/10,0)+Q245,ROUND('Budget by Source'!D245/10,0))</f>
        <v>50337</v>
      </c>
      <c r="E245" s="21">
        <f>IF(Notes!$B$2="June",ROUND('Budget by Source'!E245/10,0)+R245,ROUND('Budget by Source'!E245/10,0))</f>
        <v>2902</v>
      </c>
      <c r="F245" s="21">
        <f>IF(Notes!$B$2="June",ROUND('Budget by Source'!F245/10,0)+S245,ROUND('Budget by Source'!F245/10,0))</f>
        <v>3039</v>
      </c>
      <c r="G245" s="21">
        <f>IF(Notes!$B$2="June",ROUND('Budget by Source'!G245/10,0)+T245,ROUND('Budget by Source'!G245/10,0))</f>
        <v>15790</v>
      </c>
      <c r="H245" s="21">
        <f t="shared" si="9"/>
        <v>86383</v>
      </c>
      <c r="I245" s="21">
        <f>INDEX(Data[],MATCH($A245,Data[Dist],0),MATCH(I$5,Data[#Headers],0))</f>
        <v>166634</v>
      </c>
      <c r="K245" s="59">
        <f>INDEX('Payment Total'!$A$7:$H$331,MATCH('Payment by Source'!$A245,'Payment Total'!$A$7:$A$331,0),3)-I245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863835</v>
      </c>
      <c r="V245" s="136">
        <f t="shared" si="10"/>
        <v>86384</v>
      </c>
      <c r="W245" s="136">
        <f t="shared" si="11"/>
        <v>863840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12469</v>
      </c>
      <c r="D246" s="21">
        <f>IF(Notes!$B$2="June",ROUND('Budget by Source'!D246/10,0)+Q246,ROUND('Budget by Source'!D246/10,0))</f>
        <v>52393</v>
      </c>
      <c r="E246" s="21">
        <f>IF(Notes!$B$2="June",ROUND('Budget by Source'!E246/10,0)+R246,ROUND('Budget by Source'!E246/10,0))</f>
        <v>2634</v>
      </c>
      <c r="F246" s="21">
        <f>IF(Notes!$B$2="June",ROUND('Budget by Source'!F246/10,0)+S246,ROUND('Budget by Source'!F246/10,0))</f>
        <v>3503</v>
      </c>
      <c r="G246" s="21">
        <f>IF(Notes!$B$2="June",ROUND('Budget by Source'!G246/10,0)+T246,ROUND('Budget by Source'!G246/10,0))</f>
        <v>13077</v>
      </c>
      <c r="H246" s="21">
        <f t="shared" si="9"/>
        <v>113818</v>
      </c>
      <c r="I246" s="21">
        <f>INDEX(Data[],MATCH($A246,Data[Dist],0),MATCH(I$5,Data[#Headers],0))</f>
        <v>197894</v>
      </c>
      <c r="K246" s="59">
        <f>INDEX('Payment Total'!$A$7:$H$331,MATCH('Payment by Source'!$A246,'Payment Total'!$A$7:$A$331,0),3)-I246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1138182</v>
      </c>
      <c r="V246" s="136">
        <f t="shared" si="10"/>
        <v>113818</v>
      </c>
      <c r="W246" s="136">
        <f t="shared" si="11"/>
        <v>1138180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91506</v>
      </c>
      <c r="E247" s="21">
        <f>IF(Notes!$B$2="June",ROUND('Budget by Source'!E247/10,0)+R247,ROUND('Budget by Source'!E247/10,0))</f>
        <v>9685</v>
      </c>
      <c r="F247" s="21">
        <f>IF(Notes!$B$2="June",ROUND('Budget by Source'!F247/10,0)+S247,ROUND('Budget by Source'!F247/10,0))</f>
        <v>7541</v>
      </c>
      <c r="G247" s="21">
        <f>IF(Notes!$B$2="June",ROUND('Budget by Source'!G247/10,0)+T247,ROUND('Budget by Source'!G247/10,0))</f>
        <v>38937</v>
      </c>
      <c r="H247" s="21">
        <f t="shared" si="9"/>
        <v>453330</v>
      </c>
      <c r="I247" s="21">
        <f>INDEX(Data[],MATCH($A247,Data[Dist],0),MATCH(I$5,Data[#Headers],0))</f>
        <v>632560</v>
      </c>
      <c r="K247" s="59">
        <f>INDEX('Payment Total'!$A$7:$H$331,MATCH('Payment by Source'!$A247,'Payment Total'!$A$7:$A$331,0),3)-I247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4533288</v>
      </c>
      <c r="V247" s="136">
        <f t="shared" si="10"/>
        <v>453329</v>
      </c>
      <c r="W247" s="136">
        <f t="shared" si="11"/>
        <v>4533290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25327</v>
      </c>
      <c r="D248" s="21">
        <f>IF(Notes!$B$2="June",ROUND('Budget by Source'!D248/10,0)+Q248,ROUND('Budget by Source'!D248/10,0))</f>
        <v>78781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7949</v>
      </c>
      <c r="G248" s="21">
        <f>IF(Notes!$B$2="June",ROUND('Budget by Source'!G248/10,0)+T248,ROUND('Budget by Source'!G248/10,0))</f>
        <v>37177</v>
      </c>
      <c r="H248" s="21">
        <f t="shared" si="9"/>
        <v>539701</v>
      </c>
      <c r="I248" s="21">
        <f>INDEX(Data[],MATCH($A248,Data[Dist],0),MATCH(I$5,Data[#Headers],0))</f>
        <v>696412</v>
      </c>
      <c r="K248" s="59">
        <f>INDEX('Payment Total'!$A$7:$H$331,MATCH('Payment by Source'!$A248,'Payment Total'!$A$7:$A$331,0),3)-I248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5396999</v>
      </c>
      <c r="V248" s="136">
        <f t="shared" si="10"/>
        <v>539700</v>
      </c>
      <c r="W248" s="136">
        <f t="shared" si="11"/>
        <v>5397000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7403</v>
      </c>
      <c r="D249" s="21">
        <f>IF(Notes!$B$2="June",ROUND('Budget by Source'!D249/10,0)+Q249,ROUND('Budget by Source'!D249/10,0))</f>
        <v>52223</v>
      </c>
      <c r="E249" s="21">
        <f>IF(Notes!$B$2="June",ROUND('Budget by Source'!E249/10,0)+R249,ROUND('Budget by Source'!E249/10,0))</f>
        <v>3169</v>
      </c>
      <c r="F249" s="21">
        <f>IF(Notes!$B$2="June",ROUND('Budget by Source'!F249/10,0)+S249,ROUND('Budget by Source'!F249/10,0))</f>
        <v>3313</v>
      </c>
      <c r="G249" s="21">
        <f>IF(Notes!$B$2="June",ROUND('Budget by Source'!G249/10,0)+T249,ROUND('Budget by Source'!G249/10,0))</f>
        <v>15903</v>
      </c>
      <c r="H249" s="21">
        <f t="shared" si="9"/>
        <v>224316</v>
      </c>
      <c r="I249" s="21">
        <f>INDEX(Data[],MATCH($A249,Data[Dist],0),MATCH(I$5,Data[#Headers],0))</f>
        <v>306327</v>
      </c>
      <c r="K249" s="59">
        <f>INDEX('Payment Total'!$A$7:$H$331,MATCH('Payment by Source'!$A249,'Payment Total'!$A$7:$A$331,0),3)-I249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2243160</v>
      </c>
      <c r="V249" s="136">
        <f t="shared" si="10"/>
        <v>224316</v>
      </c>
      <c r="W249" s="136">
        <f t="shared" si="11"/>
        <v>2243160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3896</v>
      </c>
      <c r="D250" s="21">
        <f>IF(Notes!$B$2="June",ROUND('Budget by Source'!D250/10,0)+Q250,ROUND('Budget by Source'!D250/10,0))</f>
        <v>24027</v>
      </c>
      <c r="E250" s="21">
        <f>IF(Notes!$B$2="June",ROUND('Budget by Source'!E250/10,0)+R250,ROUND('Budget by Source'!E250/10,0))</f>
        <v>1665</v>
      </c>
      <c r="F250" s="21">
        <f>IF(Notes!$B$2="June",ROUND('Budget by Source'!F250/10,0)+S250,ROUND('Budget by Source'!F250/10,0))</f>
        <v>1528</v>
      </c>
      <c r="G250" s="21">
        <f>IF(Notes!$B$2="June",ROUND('Budget by Source'!G250/10,0)+T250,ROUND('Budget by Source'!G250/10,0))</f>
        <v>7113</v>
      </c>
      <c r="H250" s="21">
        <f t="shared" si="9"/>
        <v>78468</v>
      </c>
      <c r="I250" s="21">
        <f>INDEX(Data[],MATCH($A250,Data[Dist],0),MATCH(I$5,Data[#Headers],0))</f>
        <v>116697</v>
      </c>
      <c r="K250" s="59">
        <f>INDEX('Payment Total'!$A$7:$H$331,MATCH('Payment by Source'!$A250,'Payment Total'!$A$7:$A$331,0),3)-I250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784686</v>
      </c>
      <c r="V250" s="136">
        <f t="shared" si="10"/>
        <v>78469</v>
      </c>
      <c r="W250" s="136">
        <f t="shared" si="11"/>
        <v>784690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13638</v>
      </c>
      <c r="D251" s="21">
        <f>IF(Notes!$B$2="June",ROUND('Budget by Source'!D251/10,0)+Q251,ROUND('Budget by Source'!D251/10,0))</f>
        <v>52700</v>
      </c>
      <c r="E251" s="21">
        <f>IF(Notes!$B$2="June",ROUND('Budget by Source'!E251/10,0)+R251,ROUND('Budget by Source'!E251/10,0))</f>
        <v>4286</v>
      </c>
      <c r="F251" s="21">
        <f>IF(Notes!$B$2="June",ROUND('Budget by Source'!F251/10,0)+S251,ROUND('Budget by Source'!F251/10,0))</f>
        <v>4424</v>
      </c>
      <c r="G251" s="21">
        <f>IF(Notes!$B$2="June",ROUND('Budget by Source'!G251/10,0)+T251,ROUND('Budget by Source'!G251/10,0))</f>
        <v>21690</v>
      </c>
      <c r="H251" s="21">
        <f t="shared" si="9"/>
        <v>235197</v>
      </c>
      <c r="I251" s="21">
        <f>INDEX(Data[],MATCH($A251,Data[Dist],0),MATCH(I$5,Data[#Headers],0))</f>
        <v>331935</v>
      </c>
      <c r="K251" s="59">
        <f>INDEX('Payment Total'!$A$7:$H$331,MATCH('Payment by Source'!$A251,'Payment Total'!$A$7:$A$331,0),3)-I251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2351975</v>
      </c>
      <c r="V251" s="136">
        <f t="shared" si="10"/>
        <v>235198</v>
      </c>
      <c r="W251" s="136">
        <f t="shared" si="11"/>
        <v>2351980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21820</v>
      </c>
      <c r="D252" s="21">
        <f>IF(Notes!$B$2="June",ROUND('Budget by Source'!D252/10,0)+Q252,ROUND('Budget by Source'!D252/10,0))</f>
        <v>84423</v>
      </c>
      <c r="E252" s="21">
        <f>IF(Notes!$B$2="June",ROUND('Budget by Source'!E252/10,0)+R252,ROUND('Budget by Source'!E252/10,0))</f>
        <v>9590</v>
      </c>
      <c r="F252" s="21">
        <f>IF(Notes!$B$2="June",ROUND('Budget by Source'!F252/10,0)+S252,ROUND('Budget by Source'!F252/10,0))</f>
        <v>8100</v>
      </c>
      <c r="G252" s="21">
        <f>IF(Notes!$B$2="June",ROUND('Budget by Source'!G252/10,0)+T252,ROUND('Budget by Source'!G252/10,0))</f>
        <v>39701</v>
      </c>
      <c r="H252" s="21">
        <f t="shared" si="9"/>
        <v>8424</v>
      </c>
      <c r="I252" s="21">
        <f>INDEX(Data[],MATCH($A252,Data[Dist],0),MATCH(I$5,Data[#Headers],0))</f>
        <v>172058</v>
      </c>
      <c r="K252" s="59">
        <f>INDEX('Payment Total'!$A$7:$H$331,MATCH('Payment by Source'!$A252,'Payment Total'!$A$7:$A$331,0),3)-I252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84244</v>
      </c>
      <c r="V252" s="136">
        <f t="shared" si="10"/>
        <v>8424</v>
      </c>
      <c r="W252" s="136">
        <f t="shared" si="11"/>
        <v>84240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39573</v>
      </c>
      <c r="E253" s="21">
        <f>IF(Notes!$B$2="June",ROUND('Budget by Source'!E253/10,0)+R253,ROUND('Budget by Source'!E253/10,0))</f>
        <v>2654</v>
      </c>
      <c r="F253" s="21">
        <f>IF(Notes!$B$2="June",ROUND('Budget by Source'!F253/10,0)+S253,ROUND('Budget by Source'!F253/10,0))</f>
        <v>2961</v>
      </c>
      <c r="G253" s="21">
        <f>IF(Notes!$B$2="June",ROUND('Budget by Source'!G253/10,0)+T253,ROUND('Budget by Source'!G253/10,0))</f>
        <v>13976</v>
      </c>
      <c r="H253" s="21">
        <f t="shared" si="9"/>
        <v>158483</v>
      </c>
      <c r="I253" s="21">
        <f>INDEX(Data[],MATCH($A253,Data[Dist],0),MATCH(I$5,Data[#Headers],0))</f>
        <v>227388</v>
      </c>
      <c r="K253" s="59">
        <f>INDEX('Payment Total'!$A$7:$H$331,MATCH('Payment by Source'!$A253,'Payment Total'!$A$7:$A$331,0),3)-I253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1584839</v>
      </c>
      <c r="V253" s="136">
        <f t="shared" si="10"/>
        <v>158484</v>
      </c>
      <c r="W253" s="136">
        <f t="shared" si="11"/>
        <v>1584840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5845</v>
      </c>
      <c r="D254" s="21">
        <f>IF(Notes!$B$2="June",ROUND('Budget by Source'!D254/10,0)+Q254,ROUND('Budget by Source'!D254/10,0))</f>
        <v>28781</v>
      </c>
      <c r="E254" s="21">
        <f>IF(Notes!$B$2="June",ROUND('Budget by Source'!E254/10,0)+R254,ROUND('Budget by Source'!E254/10,0))</f>
        <v>1733</v>
      </c>
      <c r="F254" s="21">
        <f>IF(Notes!$B$2="June",ROUND('Budget by Source'!F254/10,0)+S254,ROUND('Budget by Source'!F254/10,0))</f>
        <v>1332</v>
      </c>
      <c r="G254" s="21">
        <f>IF(Notes!$B$2="June",ROUND('Budget by Source'!G254/10,0)+T254,ROUND('Budget by Source'!G254/10,0))</f>
        <v>9028</v>
      </c>
      <c r="H254" s="21">
        <f t="shared" si="9"/>
        <v>87168</v>
      </c>
      <c r="I254" s="21">
        <f>INDEX(Data[],MATCH($A254,Data[Dist],0),MATCH(I$5,Data[#Headers],0))</f>
        <v>133887</v>
      </c>
      <c r="K254" s="59">
        <f>INDEX('Payment Total'!$A$7:$H$331,MATCH('Payment by Source'!$A254,'Payment Total'!$A$7:$A$331,0),3)-I254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871684</v>
      </c>
      <c r="V254" s="136">
        <f t="shared" si="10"/>
        <v>87168</v>
      </c>
      <c r="W254" s="136">
        <f t="shared" si="11"/>
        <v>871680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24937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11868</v>
      </c>
      <c r="G255" s="21">
        <f>IF(Notes!$B$2="June",ROUND('Budget by Source'!G255/10,0)+T255,ROUND('Budget by Source'!G255/10,0))</f>
        <v>55025</v>
      </c>
      <c r="H255" s="21">
        <f t="shared" si="9"/>
        <v>638218</v>
      </c>
      <c r="I255" s="21">
        <f>INDEX(Data[],MATCH($A255,Data[Dist],0),MATCH(I$5,Data[#Headers],0))</f>
        <v>848131</v>
      </c>
      <c r="K255" s="59">
        <f>INDEX('Payment Total'!$A$7:$H$331,MATCH('Payment by Source'!$A255,'Payment Total'!$A$7:$A$331,0),3)-I255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6382179</v>
      </c>
      <c r="V255" s="136">
        <f t="shared" si="10"/>
        <v>638218</v>
      </c>
      <c r="W255" s="136">
        <f t="shared" si="11"/>
        <v>6382180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3896</v>
      </c>
      <c r="D256" s="21">
        <f>IF(Notes!$B$2="June",ROUND('Budget by Source'!D256/10,0)+Q256,ROUND('Budget by Source'!D256/10,0))</f>
        <v>43421</v>
      </c>
      <c r="E256" s="21">
        <f>IF(Notes!$B$2="June",ROUND('Budget by Source'!E256/10,0)+R256,ROUND('Budget by Source'!E256/10,0))</f>
        <v>2142</v>
      </c>
      <c r="F256" s="21">
        <f>IF(Notes!$B$2="June",ROUND('Budget by Source'!F256/10,0)+S256,ROUND('Budget by Source'!F256/10,0))</f>
        <v>2079</v>
      </c>
      <c r="G256" s="21">
        <f>IF(Notes!$B$2="June",ROUND('Budget by Source'!G256/10,0)+T256,ROUND('Budget by Source'!G256/10,0))</f>
        <v>8809</v>
      </c>
      <c r="H256" s="21">
        <f t="shared" si="9"/>
        <v>119862</v>
      </c>
      <c r="I256" s="21">
        <f>INDEX(Data[],MATCH($A256,Data[Dist],0),MATCH(I$5,Data[#Headers],0))</f>
        <v>180209</v>
      </c>
      <c r="K256" s="59">
        <f>INDEX('Payment Total'!$A$7:$H$331,MATCH('Payment by Source'!$A256,'Payment Total'!$A$7:$A$331,0),3)-I256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1198619</v>
      </c>
      <c r="V256" s="136">
        <f t="shared" si="10"/>
        <v>119862</v>
      </c>
      <c r="W256" s="136">
        <f t="shared" si="11"/>
        <v>1198620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17534</v>
      </c>
      <c r="D257" s="21">
        <f>IF(Notes!$B$2="June",ROUND('Budget by Source'!D257/10,0)+Q257,ROUND('Budget by Source'!D257/10,0))</f>
        <v>68283</v>
      </c>
      <c r="E257" s="21">
        <f>IF(Notes!$B$2="June",ROUND('Budget by Source'!E257/10,0)+R257,ROUND('Budget by Source'!E257/10,0))</f>
        <v>5434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29056</v>
      </c>
      <c r="H257" s="21">
        <f t="shared" si="9"/>
        <v>351747</v>
      </c>
      <c r="I257" s="21">
        <f>INDEX(Data[],MATCH($A257,Data[Dist],0),MATCH(I$5,Data[#Headers],0))</f>
        <v>478503</v>
      </c>
      <c r="K257" s="59">
        <f>INDEX('Payment Total'!$A$7:$H$331,MATCH('Payment by Source'!$A257,'Payment Total'!$A$7:$A$331,0),3)-I257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3517460</v>
      </c>
      <c r="V257" s="136">
        <f t="shared" si="10"/>
        <v>351746</v>
      </c>
      <c r="W257" s="136">
        <f t="shared" si="11"/>
        <v>3517460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37406</v>
      </c>
      <c r="D258" s="21">
        <f>IF(Notes!$B$2="June",ROUND('Budget by Source'!D258/10,0)+Q258,ROUND('Budget by Source'!D258/10,0))</f>
        <v>96832</v>
      </c>
      <c r="E258" s="21">
        <f>IF(Notes!$B$2="June",ROUND('Budget by Source'!E258/10,0)+R258,ROUND('Budget by Source'!E258/10,0))</f>
        <v>9750</v>
      </c>
      <c r="F258" s="21">
        <f>IF(Notes!$B$2="June",ROUND('Budget by Source'!F258/10,0)+S258,ROUND('Budget by Source'!F258/10,0))</f>
        <v>8406</v>
      </c>
      <c r="G258" s="21">
        <f>IF(Notes!$B$2="June",ROUND('Budget by Source'!G258/10,0)+T258,ROUND('Budget by Source'!G258/10,0))</f>
        <v>45695</v>
      </c>
      <c r="H258" s="21">
        <f t="shared" si="9"/>
        <v>679445</v>
      </c>
      <c r="I258" s="21">
        <f>INDEX(Data[],MATCH($A258,Data[Dist],0),MATCH(I$5,Data[#Headers],0))</f>
        <v>877534</v>
      </c>
      <c r="K258" s="59">
        <f>INDEX('Payment Total'!$A$7:$H$331,MATCH('Payment by Source'!$A258,'Payment Total'!$A$7:$A$331,0),3)-I258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6794453</v>
      </c>
      <c r="V258" s="136">
        <f t="shared" si="10"/>
        <v>679445</v>
      </c>
      <c r="W258" s="136">
        <f t="shared" si="11"/>
        <v>6794450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21438</v>
      </c>
      <c r="D259" s="21">
        <f>IF(Notes!$B$2="June",ROUND('Budget by Source'!D259/10,0)+Q259,ROUND('Budget by Source'!D259/10,0))</f>
        <v>95165</v>
      </c>
      <c r="E259" s="21">
        <f>IF(Notes!$B$2="June",ROUND('Budget by Source'!E259/10,0)+R259,ROUND('Budget by Source'!E259/10,0))</f>
        <v>9431</v>
      </c>
      <c r="F259" s="21">
        <f>IF(Notes!$B$2="June",ROUND('Budget by Source'!F259/10,0)+S259,ROUND('Budget by Source'!F259/10,0))</f>
        <v>8111</v>
      </c>
      <c r="G259" s="21">
        <f>IF(Notes!$B$2="June",ROUND('Budget by Source'!G259/10,0)+T259,ROUND('Budget by Source'!G259/10,0))</f>
        <v>40078</v>
      </c>
      <c r="H259" s="21">
        <f t="shared" si="9"/>
        <v>601461</v>
      </c>
      <c r="I259" s="21">
        <f>INDEX(Data[],MATCH($A259,Data[Dist],0),MATCH(I$5,Data[#Headers],0))</f>
        <v>775684</v>
      </c>
      <c r="K259" s="59">
        <f>INDEX('Payment Total'!$A$7:$H$331,MATCH('Payment by Source'!$A259,'Payment Total'!$A$7:$A$331,0),3)-I259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6014596</v>
      </c>
      <c r="V259" s="136">
        <f t="shared" si="10"/>
        <v>601460</v>
      </c>
      <c r="W259" s="136">
        <f t="shared" si="11"/>
        <v>6014600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23911</v>
      </c>
      <c r="D260" s="21">
        <f>IF(Notes!$B$2="June",ROUND('Budget by Source'!D260/10,0)+Q260,ROUND('Budget by Source'!D260/10,0))</f>
        <v>71023</v>
      </c>
      <c r="E260" s="21">
        <f>IF(Notes!$B$2="June",ROUND('Budget by Source'!E260/10,0)+R260,ROUND('Budget by Source'!E260/10,0))</f>
        <v>5524</v>
      </c>
      <c r="F260" s="21">
        <f>IF(Notes!$B$2="June",ROUND('Budget by Source'!F260/10,0)+S260,ROUND('Budget by Source'!F260/10,0))</f>
        <v>4848</v>
      </c>
      <c r="G260" s="21">
        <f>IF(Notes!$B$2="June",ROUND('Budget by Source'!G260/10,0)+T260,ROUND('Budget by Source'!G260/10,0))</f>
        <v>25392</v>
      </c>
      <c r="H260" s="21">
        <f t="shared" si="9"/>
        <v>321033</v>
      </c>
      <c r="I260" s="21">
        <f>INDEX(Data[],MATCH($A260,Data[Dist],0),MATCH(I$5,Data[#Headers],0))</f>
        <v>451731</v>
      </c>
      <c r="K260" s="59">
        <f>INDEX('Payment Total'!$A$7:$H$331,MATCH('Payment by Source'!$A260,'Payment Total'!$A$7:$A$331,0),3)-I260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3210333</v>
      </c>
      <c r="V260" s="136">
        <f t="shared" si="10"/>
        <v>321033</v>
      </c>
      <c r="W260" s="136">
        <f t="shared" si="11"/>
        <v>3210330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6234</v>
      </c>
      <c r="D261" s="21">
        <f>IF(Notes!$B$2="June",ROUND('Budget by Source'!D261/10,0)+Q261,ROUND('Budget by Source'!D261/10,0))</f>
        <v>41605</v>
      </c>
      <c r="E261" s="21">
        <f>IF(Notes!$B$2="June",ROUND('Budget by Source'!E261/10,0)+R261,ROUND('Budget by Source'!E261/10,0))</f>
        <v>3279</v>
      </c>
      <c r="F261" s="21">
        <f>IF(Notes!$B$2="June",ROUND('Budget by Source'!F261/10,0)+S261,ROUND('Budget by Source'!F261/10,0))</f>
        <v>3073</v>
      </c>
      <c r="G261" s="21">
        <f>IF(Notes!$B$2="June",ROUND('Budget by Source'!G261/10,0)+T261,ROUND('Budget by Source'!G261/10,0))</f>
        <v>14694</v>
      </c>
      <c r="H261" s="21">
        <f t="shared" si="9"/>
        <v>202667</v>
      </c>
      <c r="I261" s="21">
        <f>INDEX(Data[],MATCH($A261,Data[Dist],0),MATCH(I$5,Data[#Headers],0))</f>
        <v>271552</v>
      </c>
      <c r="K261" s="59">
        <f>INDEX('Payment Total'!$A$7:$H$331,MATCH('Payment by Source'!$A261,'Payment Total'!$A$7:$A$331,0),3)-I261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2026669</v>
      </c>
      <c r="V261" s="136">
        <f t="shared" si="10"/>
        <v>202667</v>
      </c>
      <c r="W261" s="136">
        <f t="shared" si="11"/>
        <v>2026670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51883</v>
      </c>
      <c r="E262" s="21">
        <f>IF(Notes!$B$2="June",ROUND('Budget by Source'!E262/10,0)+R262,ROUND('Budget by Source'!E262/10,0))</f>
        <v>4462</v>
      </c>
      <c r="F262" s="21">
        <f>IF(Notes!$B$2="June",ROUND('Budget by Source'!F262/10,0)+S262,ROUND('Budget by Source'!F262/10,0))</f>
        <v>4265</v>
      </c>
      <c r="G262" s="21">
        <f>IF(Notes!$B$2="June",ROUND('Budget by Source'!G262/10,0)+T262,ROUND('Budget by Source'!G262/10,0))</f>
        <v>21354</v>
      </c>
      <c r="H262" s="21">
        <f t="shared" si="9"/>
        <v>341564</v>
      </c>
      <c r="I262" s="21">
        <f>INDEX(Data[],MATCH($A262,Data[Dist],0),MATCH(I$5,Data[#Headers],0))</f>
        <v>430939</v>
      </c>
      <c r="K262" s="59">
        <f>INDEX('Payment Total'!$A$7:$H$331,MATCH('Payment by Source'!$A262,'Payment Total'!$A$7:$A$331,0),3)-I262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3415638</v>
      </c>
      <c r="V262" s="136">
        <f t="shared" si="10"/>
        <v>341564</v>
      </c>
      <c r="W262" s="136">
        <f t="shared" si="11"/>
        <v>3415640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55719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17011</v>
      </c>
      <c r="F263" s="21">
        <f>IF(Notes!$B$2="June",ROUND('Budget by Source'!F263/10,0)+S263,ROUND('Budget by Source'!F263/10,0))</f>
        <v>16109</v>
      </c>
      <c r="G263" s="21">
        <f>IF(Notes!$B$2="June",ROUND('Budget by Source'!G263/10,0)+T263,ROUND('Budget by Source'!G263/10,0))</f>
        <v>71072</v>
      </c>
      <c r="H263" s="21">
        <f t="shared" ref="H263:H326" si="12">I263-SUM(C263:G263)</f>
        <v>936468</v>
      </c>
      <c r="I263" s="21">
        <f>INDEX(Data[],MATCH($A263,Data[Dist],0),MATCH(I$5,Data[#Headers],0))</f>
        <v>1233753</v>
      </c>
      <c r="K263" s="59">
        <f>INDEX('Payment Total'!$A$7:$H$331,MATCH('Payment by Source'!$A263,'Payment Total'!$A$7:$A$331,0),3)-I263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9364682</v>
      </c>
      <c r="V263" s="136">
        <f t="shared" ref="V263:V326" si="13">ROUND(U263/10,0)</f>
        <v>936468</v>
      </c>
      <c r="W263" s="136">
        <f t="shared" ref="W263:W326" si="14">V263*10</f>
        <v>9364680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256313</v>
      </c>
      <c r="D264" s="21">
        <f>IF(Notes!$B$2="June",ROUND('Budget by Source'!D264/10,0)+Q264,ROUND('Budget by Source'!D264/10,0))</f>
        <v>1082108</v>
      </c>
      <c r="E264" s="21">
        <f>IF(Notes!$B$2="June",ROUND('Budget by Source'!E264/10,0)+R264,ROUND('Budget by Source'!E264/10,0))</f>
        <v>147585</v>
      </c>
      <c r="F264" s="21">
        <f>IF(Notes!$B$2="June",ROUND('Budget by Source'!F264/10,0)+S264,ROUND('Budget by Source'!F264/10,0))</f>
        <v>119928</v>
      </c>
      <c r="G264" s="21">
        <f>IF(Notes!$B$2="June",ROUND('Budget by Source'!G264/10,0)+T264,ROUND('Budget by Source'!G264/10,0))</f>
        <v>584613</v>
      </c>
      <c r="H264" s="21">
        <f t="shared" si="12"/>
        <v>11221708</v>
      </c>
      <c r="I264" s="21">
        <f>INDEX(Data[],MATCH($A264,Data[Dist],0),MATCH(I$5,Data[#Headers],0))</f>
        <v>13412255</v>
      </c>
      <c r="K264" s="59">
        <f>INDEX('Payment Total'!$A$7:$H$331,MATCH('Payment by Source'!$A264,'Payment Total'!$A$7:$A$331,0),3)-I264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112217073</v>
      </c>
      <c r="V264" s="136">
        <f t="shared" si="13"/>
        <v>11221707</v>
      </c>
      <c r="W264" s="136">
        <f t="shared" si="14"/>
        <v>112217070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8962</v>
      </c>
      <c r="D265" s="21">
        <f>IF(Notes!$B$2="June",ROUND('Budget by Source'!D265/10,0)+Q265,ROUND('Budget by Source'!D265/10,0))</f>
        <v>47166</v>
      </c>
      <c r="E265" s="21">
        <f>IF(Notes!$B$2="June",ROUND('Budget by Source'!E265/10,0)+R265,ROUND('Budget by Source'!E265/10,0))</f>
        <v>3712</v>
      </c>
      <c r="F265" s="21">
        <f>IF(Notes!$B$2="June",ROUND('Budget by Source'!F265/10,0)+S265,ROUND('Budget by Source'!F265/10,0))</f>
        <v>3993</v>
      </c>
      <c r="G265" s="21">
        <f>IF(Notes!$B$2="June",ROUND('Budget by Source'!G265/10,0)+T265,ROUND('Budget by Source'!G265/10,0))</f>
        <v>16658</v>
      </c>
      <c r="H265" s="21">
        <f t="shared" si="12"/>
        <v>202080</v>
      </c>
      <c r="I265" s="21">
        <f>INDEX(Data[],MATCH($A265,Data[Dist],0),MATCH(I$5,Data[#Headers],0))</f>
        <v>282571</v>
      </c>
      <c r="K265" s="59">
        <f>INDEX('Payment Total'!$A$7:$H$331,MATCH('Payment by Source'!$A265,'Payment Total'!$A$7:$A$331,0),3)-I265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2020798</v>
      </c>
      <c r="V265" s="136">
        <f t="shared" si="13"/>
        <v>202080</v>
      </c>
      <c r="W265" s="136">
        <f t="shared" si="14"/>
        <v>2020800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14417</v>
      </c>
      <c r="D266" s="21">
        <f>IF(Notes!$B$2="June",ROUND('Budget by Source'!D266/10,0)+Q266,ROUND('Budget by Source'!D266/10,0))</f>
        <v>80667</v>
      </c>
      <c r="E266" s="21">
        <f>IF(Notes!$B$2="June",ROUND('Budget by Source'!E266/10,0)+R266,ROUND('Budget by Source'!E266/10,0))</f>
        <v>7631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391438</v>
      </c>
      <c r="I266" s="21">
        <f>INDEX(Data[],MATCH($A266,Data[Dist],0),MATCH(I$5,Data[#Headers],0))</f>
        <v>537088</v>
      </c>
      <c r="K266" s="59">
        <f>INDEX('Payment Total'!$A$7:$H$331,MATCH('Payment by Source'!$A266,'Payment Total'!$A$7:$A$331,0),3)-I266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3914381</v>
      </c>
      <c r="V266" s="136">
        <f t="shared" si="13"/>
        <v>391438</v>
      </c>
      <c r="W266" s="136">
        <f t="shared" si="14"/>
        <v>3914380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30782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9207</v>
      </c>
      <c r="F267" s="21">
        <f>IF(Notes!$B$2="June",ROUND('Budget by Source'!F267/10,0)+S267,ROUND('Budget by Source'!F267/10,0))</f>
        <v>9800</v>
      </c>
      <c r="G267" s="21">
        <f>IF(Notes!$B$2="June",ROUND('Budget by Source'!G267/10,0)+T267,ROUND('Budget by Source'!G267/10,0))</f>
        <v>54674</v>
      </c>
      <c r="H267" s="21">
        <f t="shared" si="12"/>
        <v>769645</v>
      </c>
      <c r="I267" s="21">
        <f>INDEX(Data[],MATCH($A267,Data[Dist],0),MATCH(I$5,Data[#Headers],0))</f>
        <v>979787</v>
      </c>
      <c r="K267" s="59">
        <f>INDEX('Payment Total'!$A$7:$H$331,MATCH('Payment by Source'!$A267,'Payment Total'!$A$7:$A$331,0),3)-I267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7696454</v>
      </c>
      <c r="V267" s="136">
        <f t="shared" si="13"/>
        <v>769645</v>
      </c>
      <c r="W267" s="136">
        <f t="shared" si="14"/>
        <v>7696450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9351</v>
      </c>
      <c r="D268" s="21">
        <f>IF(Notes!$B$2="June",ROUND('Budget by Source'!D268/10,0)+Q268,ROUND('Budget by Source'!D268/10,0))</f>
        <v>52920</v>
      </c>
      <c r="E268" s="21">
        <f>IF(Notes!$B$2="June",ROUND('Budget by Source'!E268/10,0)+R268,ROUND('Budget by Source'!E268/10,0))</f>
        <v>3533</v>
      </c>
      <c r="F268" s="21">
        <f>IF(Notes!$B$2="June",ROUND('Budget by Source'!F268/10,0)+S268,ROUND('Budget by Source'!F268/10,0))</f>
        <v>3602</v>
      </c>
      <c r="G268" s="21">
        <f>IF(Notes!$B$2="June",ROUND('Budget by Source'!G268/10,0)+T268,ROUND('Budget by Source'!G268/10,0))</f>
        <v>18691</v>
      </c>
      <c r="H268" s="21">
        <f t="shared" si="12"/>
        <v>300578</v>
      </c>
      <c r="I268" s="21">
        <f>INDEX(Data[],MATCH($A268,Data[Dist],0),MATCH(I$5,Data[#Headers],0))</f>
        <v>388675</v>
      </c>
      <c r="K268" s="59">
        <f>INDEX('Payment Total'!$A$7:$H$331,MATCH('Payment by Source'!$A268,'Payment Total'!$A$7:$A$331,0),3)-I268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3005772</v>
      </c>
      <c r="V268" s="136">
        <f t="shared" si="13"/>
        <v>300577</v>
      </c>
      <c r="W268" s="136">
        <f t="shared" si="14"/>
        <v>3005770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12079</v>
      </c>
      <c r="D269" s="21">
        <f>IF(Notes!$B$2="June",ROUND('Budget by Source'!D269/10,0)+Q269,ROUND('Budget by Source'!D269/10,0))</f>
        <v>56215</v>
      </c>
      <c r="E269" s="21">
        <f>IF(Notes!$B$2="June",ROUND('Budget by Source'!E269/10,0)+R269,ROUND('Budget by Source'!E269/10,0))</f>
        <v>5136</v>
      </c>
      <c r="F269" s="21">
        <f>IF(Notes!$B$2="June",ROUND('Budget by Source'!F269/10,0)+S269,ROUND('Budget by Source'!F269/10,0))</f>
        <v>5311</v>
      </c>
      <c r="G269" s="21">
        <f>IF(Notes!$B$2="June",ROUND('Budget by Source'!G269/10,0)+T269,ROUND('Budget by Source'!G269/10,0))</f>
        <v>23137</v>
      </c>
      <c r="H269" s="21">
        <f t="shared" si="12"/>
        <v>265422</v>
      </c>
      <c r="I269" s="21">
        <f>INDEX(Data[],MATCH($A269,Data[Dist],0),MATCH(I$5,Data[#Headers],0))</f>
        <v>367300</v>
      </c>
      <c r="K269" s="59">
        <f>INDEX('Payment Total'!$A$7:$H$331,MATCH('Payment by Source'!$A269,'Payment Total'!$A$7:$A$331,0),3)-I269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2654224</v>
      </c>
      <c r="V269" s="136">
        <f t="shared" si="13"/>
        <v>265422</v>
      </c>
      <c r="W269" s="136">
        <f t="shared" si="14"/>
        <v>2654220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25716</v>
      </c>
      <c r="D270" s="21">
        <f>IF(Notes!$B$2="June",ROUND('Budget by Source'!D270/10,0)+Q270,ROUND('Budget by Source'!D270/10,0))</f>
        <v>122445</v>
      </c>
      <c r="E270" s="21">
        <f>IF(Notes!$B$2="June",ROUND('Budget by Source'!E270/10,0)+R270,ROUND('Budget by Source'!E270/10,0))</f>
        <v>9419</v>
      </c>
      <c r="F270" s="21">
        <f>IF(Notes!$B$2="June",ROUND('Budget by Source'!F270/10,0)+S270,ROUND('Budget by Source'!F270/10,0))</f>
        <v>9693</v>
      </c>
      <c r="G270" s="21">
        <f>IF(Notes!$B$2="June",ROUND('Budget by Source'!G270/10,0)+T270,ROUND('Budget by Source'!G270/10,0))</f>
        <v>42481</v>
      </c>
      <c r="H270" s="21">
        <f t="shared" si="12"/>
        <v>484547</v>
      </c>
      <c r="I270" s="21">
        <f>INDEX(Data[],MATCH($A270,Data[Dist],0),MATCH(I$5,Data[#Headers],0))</f>
        <v>694301</v>
      </c>
      <c r="K270" s="59">
        <f>INDEX('Payment Total'!$A$7:$H$331,MATCH('Payment by Source'!$A270,'Payment Total'!$A$7:$A$331,0),3)-I270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4845471</v>
      </c>
      <c r="V270" s="136">
        <f t="shared" si="13"/>
        <v>484547</v>
      </c>
      <c r="W270" s="136">
        <f t="shared" si="14"/>
        <v>4845470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779</v>
      </c>
      <c r="D271" s="21">
        <f>IF(Notes!$B$2="June",ROUND('Budget by Source'!D271/10,0)+Q271,ROUND('Budget by Source'!D271/10,0))</f>
        <v>25377</v>
      </c>
      <c r="E271" s="21">
        <f>IF(Notes!$B$2="June",ROUND('Budget by Source'!E271/10,0)+R271,ROUND('Budget by Source'!E271/10,0))</f>
        <v>1327</v>
      </c>
      <c r="F271" s="21">
        <f>IF(Notes!$B$2="June",ROUND('Budget by Source'!F271/10,0)+S271,ROUND('Budget by Source'!F271/10,0))</f>
        <v>1545</v>
      </c>
      <c r="G271" s="21">
        <f>IF(Notes!$B$2="June",ROUND('Budget by Source'!G271/10,0)+T271,ROUND('Budget by Source'!G271/10,0))</f>
        <v>7453</v>
      </c>
      <c r="H271" s="21">
        <f t="shared" si="12"/>
        <v>102748</v>
      </c>
      <c r="I271" s="21">
        <f>INDEX(Data[],MATCH($A271,Data[Dist],0),MATCH(I$5,Data[#Headers],0))</f>
        <v>139229</v>
      </c>
      <c r="K271" s="59">
        <f>INDEX('Payment Total'!$A$7:$H$331,MATCH('Payment by Source'!$A271,'Payment Total'!$A$7:$A$331,0),3)-I271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1027482</v>
      </c>
      <c r="V271" s="136">
        <f t="shared" si="13"/>
        <v>102748</v>
      </c>
      <c r="W271" s="136">
        <f t="shared" si="14"/>
        <v>1027480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24937</v>
      </c>
      <c r="D272" s="21">
        <f>IF(Notes!$B$2="June",ROUND('Budget by Source'!D272/10,0)+Q272,ROUND('Budget by Source'!D272/10,0))</f>
        <v>108119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10253</v>
      </c>
      <c r="G272" s="21">
        <f>IF(Notes!$B$2="June",ROUND('Budget by Source'!G272/10,0)+T272,ROUND('Budget by Source'!G272/10,0))</f>
        <v>53341</v>
      </c>
      <c r="H272" s="21">
        <f t="shared" si="12"/>
        <v>1001681</v>
      </c>
      <c r="I272" s="21">
        <f>INDEX(Data[],MATCH($A272,Data[Dist],0),MATCH(I$5,Data[#Headers],0))</f>
        <v>1210974</v>
      </c>
      <c r="K272" s="59">
        <f>INDEX('Payment Total'!$A$7:$H$331,MATCH('Payment by Source'!$A272,'Payment Total'!$A$7:$A$331,0),3)-I272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10016809</v>
      </c>
      <c r="V272" s="136">
        <f t="shared" si="13"/>
        <v>1001681</v>
      </c>
      <c r="W272" s="136">
        <f t="shared" si="14"/>
        <v>10016810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22599</v>
      </c>
      <c r="D273" s="21">
        <f>IF(Notes!$B$2="June",ROUND('Budget by Source'!D273/10,0)+Q273,ROUND('Budget by Source'!D273/10,0))</f>
        <v>57353</v>
      </c>
      <c r="E273" s="21">
        <f>IF(Notes!$B$2="June",ROUND('Budget by Source'!E273/10,0)+R273,ROUND('Budget by Source'!E273/10,0))</f>
        <v>3977</v>
      </c>
      <c r="F273" s="21">
        <f>IF(Notes!$B$2="June",ROUND('Budget by Source'!F273/10,0)+S273,ROUND('Budget by Source'!F273/10,0))</f>
        <v>4961</v>
      </c>
      <c r="G273" s="21">
        <f>IF(Notes!$B$2="June",ROUND('Budget by Source'!G273/10,0)+T273,ROUND('Budget by Source'!G273/10,0))</f>
        <v>23605</v>
      </c>
      <c r="H273" s="21">
        <f t="shared" si="12"/>
        <v>304907</v>
      </c>
      <c r="I273" s="21">
        <f>INDEX(Data[],MATCH($A273,Data[Dist],0),MATCH(I$5,Data[#Headers],0))</f>
        <v>417402</v>
      </c>
      <c r="K273" s="59">
        <f>INDEX('Payment Total'!$A$7:$H$331,MATCH('Payment by Source'!$A273,'Payment Total'!$A$7:$A$331,0),3)-I273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3049069</v>
      </c>
      <c r="V273" s="136">
        <f t="shared" si="13"/>
        <v>304907</v>
      </c>
      <c r="W273" s="136">
        <f t="shared" si="14"/>
        <v>3049070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98587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54085</v>
      </c>
      <c r="F274" s="21">
        <f>IF(Notes!$B$2="June",ROUND('Budget by Source'!F274/10,0)+S274,ROUND('Budget by Source'!F274/10,0))</f>
        <v>53775</v>
      </c>
      <c r="G274" s="21">
        <f>IF(Notes!$B$2="June",ROUND('Budget by Source'!G274/10,0)+T274,ROUND('Budget by Source'!G274/10,0))</f>
        <v>278870</v>
      </c>
      <c r="H274" s="21">
        <f t="shared" si="12"/>
        <v>4646355</v>
      </c>
      <c r="I274" s="21">
        <f>INDEX(Data[],MATCH($A274,Data[Dist],0),MATCH(I$5,Data[#Headers],0))</f>
        <v>5647856</v>
      </c>
      <c r="K274" s="59">
        <f>INDEX('Payment Total'!$A$7:$H$331,MATCH('Payment by Source'!$A274,'Payment Total'!$A$7:$A$331,0),3)-I274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46463551</v>
      </c>
      <c r="V274" s="136">
        <f t="shared" si="13"/>
        <v>4646355</v>
      </c>
      <c r="W274" s="136">
        <f t="shared" si="14"/>
        <v>46463550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60784</v>
      </c>
      <c r="D275" s="21">
        <f>IF(Notes!$B$2="June",ROUND('Budget by Source'!D275/10,0)+Q275,ROUND('Budget by Source'!D275/10,0))</f>
        <v>155364</v>
      </c>
      <c r="E275" s="21">
        <f>IF(Notes!$B$2="June",ROUND('Budget by Source'!E275/10,0)+R275,ROUND('Budget by Source'!E275/10,0))</f>
        <v>17217</v>
      </c>
      <c r="F275" s="21">
        <f>IF(Notes!$B$2="June",ROUND('Budget by Source'!F275/10,0)+S275,ROUND('Budget by Source'!F275/10,0))</f>
        <v>17317</v>
      </c>
      <c r="G275" s="21">
        <f>IF(Notes!$B$2="June",ROUND('Budget by Source'!G275/10,0)+T275,ROUND('Budget by Source'!G275/10,0))</f>
        <v>80379</v>
      </c>
      <c r="H275" s="21">
        <f t="shared" si="12"/>
        <v>1312455</v>
      </c>
      <c r="I275" s="21">
        <f>INDEX(Data[],MATCH($A275,Data[Dist],0),MATCH(I$5,Data[#Headers],0))</f>
        <v>1643516</v>
      </c>
      <c r="K275" s="59">
        <f>INDEX('Payment Total'!$A$7:$H$331,MATCH('Payment by Source'!$A275,'Payment Total'!$A$7:$A$331,0),3)-I275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13124545</v>
      </c>
      <c r="V275" s="136">
        <f t="shared" si="13"/>
        <v>1312455</v>
      </c>
      <c r="W275" s="136">
        <f t="shared" si="14"/>
        <v>13124550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93710</v>
      </c>
      <c r="E276" s="21">
        <f>IF(Notes!$B$2="June",ROUND('Budget by Source'!E276/10,0)+R276,ROUND('Budget by Source'!E276/10,0))</f>
        <v>9045</v>
      </c>
      <c r="F276" s="21">
        <f>IF(Notes!$B$2="June",ROUND('Budget by Source'!F276/10,0)+S276,ROUND('Budget by Source'!F276/10,0))</f>
        <v>9305</v>
      </c>
      <c r="G276" s="21">
        <f>IF(Notes!$B$2="June",ROUND('Budget by Source'!G276/10,0)+T276,ROUND('Budget by Source'!G276/10,0))</f>
        <v>44222</v>
      </c>
      <c r="H276" s="21">
        <f t="shared" si="12"/>
        <v>20521</v>
      </c>
      <c r="I276" s="21">
        <f>INDEX(Data[],MATCH($A276,Data[Dist],0),MATCH(I$5,Data[#Headers],0))</f>
        <v>208364</v>
      </c>
      <c r="K276" s="59">
        <f>INDEX('Payment Total'!$A$7:$H$331,MATCH('Payment by Source'!$A276,'Payment Total'!$A$7:$A$331,0),3)-I276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205216</v>
      </c>
      <c r="V276" s="136">
        <f t="shared" si="13"/>
        <v>20522</v>
      </c>
      <c r="W276" s="136">
        <f t="shared" si="14"/>
        <v>205220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10131</v>
      </c>
      <c r="D277" s="21">
        <f>IF(Notes!$B$2="June",ROUND('Budget by Source'!D277/10,0)+Q277,ROUND('Budget by Source'!D277/10,0))</f>
        <v>53112</v>
      </c>
      <c r="E277" s="21">
        <f>IF(Notes!$B$2="June",ROUND('Budget by Source'!E277/10,0)+R277,ROUND('Budget by Source'!E277/10,0))</f>
        <v>2750</v>
      </c>
      <c r="F277" s="21">
        <f>IF(Notes!$B$2="June",ROUND('Budget by Source'!F277/10,0)+S277,ROUND('Budget by Source'!F277/10,0))</f>
        <v>2905</v>
      </c>
      <c r="G277" s="21">
        <f>IF(Notes!$B$2="June",ROUND('Budget by Source'!G277/10,0)+T277,ROUND('Budget by Source'!G277/10,0))</f>
        <v>15604</v>
      </c>
      <c r="H277" s="21">
        <f t="shared" si="12"/>
        <v>231925</v>
      </c>
      <c r="I277" s="21">
        <f>INDEX(Data[],MATCH($A277,Data[Dist],0),MATCH(I$5,Data[#Headers],0))</f>
        <v>316427</v>
      </c>
      <c r="K277" s="59">
        <f>INDEX('Payment Total'!$A$7:$H$331,MATCH('Payment by Source'!$A277,'Payment Total'!$A$7:$A$331,0),3)-I277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2319250</v>
      </c>
      <c r="V277" s="136">
        <f t="shared" si="13"/>
        <v>231925</v>
      </c>
      <c r="W277" s="136">
        <f t="shared" si="14"/>
        <v>2319250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7403</v>
      </c>
      <c r="D278" s="21">
        <f>IF(Notes!$B$2="June",ROUND('Budget by Source'!D278/10,0)+Q278,ROUND('Budget by Source'!D278/10,0))</f>
        <v>22666</v>
      </c>
      <c r="E278" s="21">
        <f>IF(Notes!$B$2="June",ROUND('Budget by Source'!E278/10,0)+R278,ROUND('Budget by Source'!E278/10,0))</f>
        <v>1503</v>
      </c>
      <c r="F278" s="21">
        <f>IF(Notes!$B$2="June",ROUND('Budget by Source'!F278/10,0)+S278,ROUND('Budget by Source'!F278/10,0))</f>
        <v>1804</v>
      </c>
      <c r="G278" s="21">
        <f>IF(Notes!$B$2="June",ROUND('Budget by Source'!G278/10,0)+T278,ROUND('Budget by Source'!G278/10,0))</f>
        <v>7260</v>
      </c>
      <c r="H278" s="21">
        <f t="shared" si="12"/>
        <v>110269</v>
      </c>
      <c r="I278" s="21">
        <f>INDEX(Data[],MATCH($A278,Data[Dist],0),MATCH(I$5,Data[#Headers],0))</f>
        <v>150905</v>
      </c>
      <c r="K278" s="59">
        <f>INDEX('Payment Total'!$A$7:$H$331,MATCH('Payment by Source'!$A278,'Payment Total'!$A$7:$A$331,0),3)-I278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1102693</v>
      </c>
      <c r="V278" s="136">
        <f t="shared" si="13"/>
        <v>110269</v>
      </c>
      <c r="W278" s="136">
        <f t="shared" si="14"/>
        <v>1102690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12469</v>
      </c>
      <c r="D279" s="21">
        <f>IF(Notes!$B$2="June",ROUND('Budget by Source'!D279/10,0)+Q279,ROUND('Budget by Source'!D279/10,0))</f>
        <v>52948</v>
      </c>
      <c r="E279" s="21">
        <f>IF(Notes!$B$2="June",ROUND('Budget by Source'!E279/10,0)+R279,ROUND('Budget by Source'!E279/10,0))</f>
        <v>5152</v>
      </c>
      <c r="F279" s="21">
        <f>IF(Notes!$B$2="June",ROUND('Budget by Source'!F279/10,0)+S279,ROUND('Budget by Source'!F279/10,0))</f>
        <v>4663</v>
      </c>
      <c r="G279" s="21">
        <f>IF(Notes!$B$2="June",ROUND('Budget by Source'!G279/10,0)+T279,ROUND('Budget by Source'!G279/10,0))</f>
        <v>21792</v>
      </c>
      <c r="H279" s="21">
        <f t="shared" si="12"/>
        <v>329305</v>
      </c>
      <c r="I279" s="21">
        <f>INDEX(Data[],MATCH($A279,Data[Dist],0),MATCH(I$5,Data[#Headers],0))</f>
        <v>426329</v>
      </c>
      <c r="K279" s="59">
        <f>INDEX('Payment Total'!$A$7:$H$331,MATCH('Payment by Source'!$A279,'Payment Total'!$A$7:$A$331,0),3)-I279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3293050</v>
      </c>
      <c r="V279" s="136">
        <f t="shared" si="13"/>
        <v>329305</v>
      </c>
      <c r="W279" s="136">
        <f t="shared" si="14"/>
        <v>3293050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61563</v>
      </c>
      <c r="D280" s="21">
        <f>IF(Notes!$B$2="June",ROUND('Budget by Source'!D280/10,0)+Q280,ROUND('Budget by Source'!D280/10,0))</f>
        <v>197435</v>
      </c>
      <c r="E280" s="21">
        <f>IF(Notes!$B$2="June",ROUND('Budget by Source'!E280/10,0)+R280,ROUND('Budget by Source'!E280/10,0))</f>
        <v>25667</v>
      </c>
      <c r="F280" s="21">
        <f>IF(Notes!$B$2="June",ROUND('Budget by Source'!F280/10,0)+S280,ROUND('Budget by Source'!F280/10,0))</f>
        <v>20448</v>
      </c>
      <c r="G280" s="21">
        <f>IF(Notes!$B$2="June",ROUND('Budget by Source'!G280/10,0)+T280,ROUND('Budget by Source'!G280/10,0))</f>
        <v>102145</v>
      </c>
      <c r="H280" s="21">
        <f t="shared" si="12"/>
        <v>2000050</v>
      </c>
      <c r="I280" s="21">
        <f>INDEX(Data[],MATCH($A280,Data[Dist],0),MATCH(I$5,Data[#Headers],0))</f>
        <v>2407308</v>
      </c>
      <c r="K280" s="59">
        <f>INDEX('Payment Total'!$A$7:$H$331,MATCH('Payment by Source'!$A280,'Payment Total'!$A$7:$A$331,0),3)-I280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20000496</v>
      </c>
      <c r="V280" s="136">
        <f t="shared" si="13"/>
        <v>2000050</v>
      </c>
      <c r="W280" s="136">
        <f t="shared" si="14"/>
        <v>20000500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4676</v>
      </c>
      <c r="D281" s="21">
        <f>IF(Notes!$B$2="June",ROUND('Budget by Source'!D281/10,0)+Q281,ROUND('Budget by Source'!D281/10,0))</f>
        <v>18052</v>
      </c>
      <c r="E281" s="21">
        <f>IF(Notes!$B$2="June",ROUND('Budget by Source'!E281/10,0)+R281,ROUND('Budget by Source'!E281/10,0))</f>
        <v>1100</v>
      </c>
      <c r="F281" s="21">
        <f>IF(Notes!$B$2="June",ROUND('Budget by Source'!F281/10,0)+S281,ROUND('Budget by Source'!F281/10,0))</f>
        <v>972</v>
      </c>
      <c r="G281" s="21">
        <f>IF(Notes!$B$2="June",ROUND('Budget by Source'!G281/10,0)+T281,ROUND('Budget by Source'!G281/10,0))</f>
        <v>5662</v>
      </c>
      <c r="H281" s="21">
        <f t="shared" si="12"/>
        <v>81232</v>
      </c>
      <c r="I281" s="21">
        <f>INDEX(Data[],MATCH($A281,Data[Dist],0),MATCH(I$5,Data[#Headers],0))</f>
        <v>111694</v>
      </c>
      <c r="K281" s="59">
        <f>INDEX('Payment Total'!$A$7:$H$331,MATCH('Payment by Source'!$A281,'Payment Total'!$A$7:$A$331,0),3)-I281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812330</v>
      </c>
      <c r="V281" s="136">
        <f t="shared" si="13"/>
        <v>81233</v>
      </c>
      <c r="W281" s="136">
        <f t="shared" si="14"/>
        <v>812330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19872</v>
      </c>
      <c r="D282" s="21">
        <f>IF(Notes!$B$2="June",ROUND('Budget by Source'!D282/10,0)+Q282,ROUND('Budget by Source'!D282/10,0))</f>
        <v>77428</v>
      </c>
      <c r="E282" s="21">
        <f>IF(Notes!$B$2="June",ROUND('Budget by Source'!E282/10,0)+R282,ROUND('Budget by Source'!E282/10,0))</f>
        <v>7122</v>
      </c>
      <c r="F282" s="21">
        <f>IF(Notes!$B$2="June",ROUND('Budget by Source'!F282/10,0)+S282,ROUND('Budget by Source'!F282/10,0))</f>
        <v>6459</v>
      </c>
      <c r="G282" s="21">
        <f>IF(Notes!$B$2="June",ROUND('Budget by Source'!G282/10,0)+T282,ROUND('Budget by Source'!G282/10,0))</f>
        <v>35613</v>
      </c>
      <c r="H282" s="21">
        <f t="shared" si="12"/>
        <v>418057</v>
      </c>
      <c r="I282" s="21">
        <f>INDEX(Data[],MATCH($A282,Data[Dist],0),MATCH(I$5,Data[#Headers],0))</f>
        <v>564551</v>
      </c>
      <c r="K282" s="59">
        <f>INDEX('Payment Total'!$A$7:$H$331,MATCH('Payment by Source'!$A282,'Payment Total'!$A$7:$A$331,0),3)-I282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4180570</v>
      </c>
      <c r="V282" s="136">
        <f t="shared" si="13"/>
        <v>418057</v>
      </c>
      <c r="W282" s="136">
        <f t="shared" si="14"/>
        <v>4180570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69269</v>
      </c>
      <c r="E283" s="21">
        <f>IF(Notes!$B$2="June",ROUND('Budget by Source'!E283/10,0)+R283,ROUND('Budget by Source'!E283/10,0))</f>
        <v>5610</v>
      </c>
      <c r="F283" s="21">
        <f>IF(Notes!$B$2="June",ROUND('Budget by Source'!F283/10,0)+S283,ROUND('Budget by Source'!F283/10,0))</f>
        <v>5933</v>
      </c>
      <c r="G283" s="21">
        <f>IF(Notes!$B$2="June",ROUND('Budget by Source'!G283/10,0)+T283,ROUND('Budget by Source'!G283/10,0))</f>
        <v>29475</v>
      </c>
      <c r="H283" s="21">
        <f t="shared" si="12"/>
        <v>443790</v>
      </c>
      <c r="I283" s="21">
        <f>INDEX(Data[],MATCH($A283,Data[Dist],0),MATCH(I$5,Data[#Headers],0))</f>
        <v>569273</v>
      </c>
      <c r="K283" s="59">
        <f>INDEX('Payment Total'!$A$7:$H$331,MATCH('Payment by Source'!$A283,'Payment Total'!$A$7:$A$331,0),3)-I283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4437898</v>
      </c>
      <c r="V283" s="136">
        <f t="shared" si="13"/>
        <v>443790</v>
      </c>
      <c r="W283" s="136">
        <f t="shared" si="14"/>
        <v>4437900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12079</v>
      </c>
      <c r="D284" s="21">
        <f>IF(Notes!$B$2="June",ROUND('Budget by Source'!D284/10,0)+Q284,ROUND('Budget by Source'!D284/10,0))</f>
        <v>79334</v>
      </c>
      <c r="E284" s="21">
        <f>IF(Notes!$B$2="June",ROUND('Budget by Source'!E284/10,0)+R284,ROUND('Budget by Source'!E284/10,0))</f>
        <v>6315</v>
      </c>
      <c r="F284" s="21">
        <f>IF(Notes!$B$2="June",ROUND('Budget by Source'!F284/10,0)+S284,ROUND('Budget by Source'!F284/10,0))</f>
        <v>5742</v>
      </c>
      <c r="G284" s="21">
        <f>IF(Notes!$B$2="June",ROUND('Budget by Source'!G284/10,0)+T284,ROUND('Budget by Source'!G284/10,0))</f>
        <v>30589</v>
      </c>
      <c r="H284" s="21">
        <f t="shared" si="12"/>
        <v>464520</v>
      </c>
      <c r="I284" s="21">
        <f>INDEX(Data[],MATCH($A284,Data[Dist],0),MATCH(I$5,Data[#Headers],0))</f>
        <v>598579</v>
      </c>
      <c r="K284" s="59">
        <f>INDEX('Payment Total'!$A$7:$H$331,MATCH('Payment by Source'!$A284,'Payment Total'!$A$7:$A$331,0),3)-I284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4645203</v>
      </c>
      <c r="V284" s="136">
        <f t="shared" si="13"/>
        <v>464520</v>
      </c>
      <c r="W284" s="136">
        <f t="shared" si="14"/>
        <v>4645200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53076</v>
      </c>
      <c r="E285" s="21">
        <f>IF(Notes!$B$2="June",ROUND('Budget by Source'!E285/10,0)+R285,ROUND('Budget by Source'!E285/10,0))</f>
        <v>4379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21845</v>
      </c>
      <c r="H285" s="21">
        <f t="shared" si="12"/>
        <v>280446</v>
      </c>
      <c r="I285" s="21">
        <f>INDEX(Data[],MATCH($A285,Data[Dist],0),MATCH(I$5,Data[#Headers],0))</f>
        <v>363908</v>
      </c>
      <c r="K285" s="59">
        <f>INDEX('Payment Total'!$A$7:$H$331,MATCH('Payment by Source'!$A285,'Payment Total'!$A$7:$A$331,0),3)-I285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2804462</v>
      </c>
      <c r="V285" s="136">
        <f t="shared" si="13"/>
        <v>280446</v>
      </c>
      <c r="W285" s="136">
        <f t="shared" si="14"/>
        <v>2804460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16755</v>
      </c>
      <c r="D286" s="21">
        <f>IF(Notes!$B$2="June",ROUND('Budget by Source'!D286/10,0)+Q286,ROUND('Budget by Source'!D286/10,0))</f>
        <v>61077</v>
      </c>
      <c r="E286" s="21">
        <f>IF(Notes!$B$2="June",ROUND('Budget by Source'!E286/10,0)+R286,ROUND('Budget by Source'!E286/10,0))</f>
        <v>4960</v>
      </c>
      <c r="F286" s="21">
        <f>IF(Notes!$B$2="June",ROUND('Budget by Source'!F286/10,0)+S286,ROUND('Budget by Source'!F286/10,0))</f>
        <v>5003</v>
      </c>
      <c r="G286" s="21">
        <f>IF(Notes!$B$2="June",ROUND('Budget by Source'!G286/10,0)+T286,ROUND('Budget by Source'!G286/10,0))</f>
        <v>24950</v>
      </c>
      <c r="H286" s="21">
        <f t="shared" si="12"/>
        <v>380604</v>
      </c>
      <c r="I286" s="21">
        <f>INDEX(Data[],MATCH($A286,Data[Dist],0),MATCH(I$5,Data[#Headers],0))</f>
        <v>493349</v>
      </c>
      <c r="K286" s="59">
        <f>INDEX('Payment Total'!$A$7:$H$331,MATCH('Payment by Source'!$A286,'Payment Total'!$A$7:$A$331,0),3)-I286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3806045</v>
      </c>
      <c r="V286" s="136">
        <f t="shared" si="13"/>
        <v>380605</v>
      </c>
      <c r="W286" s="136">
        <f t="shared" si="14"/>
        <v>3806050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3896</v>
      </c>
      <c r="D287" s="21">
        <f>IF(Notes!$B$2="June",ROUND('Budget by Source'!D287/10,0)+Q287,ROUND('Budget by Source'!D287/10,0))</f>
        <v>31166</v>
      </c>
      <c r="E287" s="21">
        <f>IF(Notes!$B$2="June",ROUND('Budget by Source'!E287/10,0)+R287,ROUND('Budget by Source'!E287/10,0))</f>
        <v>2337</v>
      </c>
      <c r="F287" s="21">
        <f>IF(Notes!$B$2="June",ROUND('Budget by Source'!F287/10,0)+S287,ROUND('Budget by Source'!F287/10,0))</f>
        <v>1858</v>
      </c>
      <c r="G287" s="21">
        <f>IF(Notes!$B$2="June",ROUND('Budget by Source'!G287/10,0)+T287,ROUND('Budget by Source'!G287/10,0))</f>
        <v>9796</v>
      </c>
      <c r="H287" s="21">
        <f t="shared" si="12"/>
        <v>141093</v>
      </c>
      <c r="I287" s="21">
        <f>INDEX(Data[],MATCH($A287,Data[Dist],0),MATCH(I$5,Data[#Headers],0))</f>
        <v>190146</v>
      </c>
      <c r="K287" s="59">
        <f>INDEX('Payment Total'!$A$7:$H$331,MATCH('Payment by Source'!$A287,'Payment Total'!$A$7:$A$331,0),3)-I287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1410939</v>
      </c>
      <c r="V287" s="136">
        <f t="shared" si="13"/>
        <v>141094</v>
      </c>
      <c r="W287" s="136">
        <f t="shared" si="14"/>
        <v>1410940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40781</v>
      </c>
      <c r="E288" s="21">
        <f>IF(Notes!$B$2="June",ROUND('Budget by Source'!E288/10,0)+R288,ROUND('Budget by Source'!E288/10,0))</f>
        <v>2992</v>
      </c>
      <c r="F288" s="21">
        <f>IF(Notes!$B$2="June",ROUND('Budget by Source'!F288/10,0)+S288,ROUND('Budget by Source'!F288/10,0))</f>
        <v>2881</v>
      </c>
      <c r="G288" s="21">
        <f>IF(Notes!$B$2="June",ROUND('Budget by Source'!G288/10,0)+T288,ROUND('Budget by Source'!G288/10,0))</f>
        <v>14403</v>
      </c>
      <c r="H288" s="21">
        <f t="shared" si="12"/>
        <v>245643</v>
      </c>
      <c r="I288" s="21">
        <f>INDEX(Data[],MATCH($A288,Data[Dist],0),MATCH(I$5,Data[#Headers],0))</f>
        <v>315862</v>
      </c>
      <c r="K288" s="59">
        <f>INDEX('Payment Total'!$A$7:$H$331,MATCH('Payment by Source'!$A288,'Payment Total'!$A$7:$A$331,0),3)-I288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2456422</v>
      </c>
      <c r="V288" s="136">
        <f t="shared" si="13"/>
        <v>245642</v>
      </c>
      <c r="W288" s="136">
        <f t="shared" si="14"/>
        <v>2456420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14027</v>
      </c>
      <c r="D289" s="21">
        <f>IF(Notes!$B$2="June",ROUND('Budget by Source'!D289/10,0)+Q289,ROUND('Budget by Source'!D289/10,0))</f>
        <v>40781</v>
      </c>
      <c r="E289" s="21">
        <f>IF(Notes!$B$2="June",ROUND('Budget by Source'!E289/10,0)+R289,ROUND('Budget by Source'!E289/10,0))</f>
        <v>2395</v>
      </c>
      <c r="F289" s="21">
        <f>IF(Notes!$B$2="June",ROUND('Budget by Source'!F289/10,0)+S289,ROUND('Budget by Source'!F289/10,0))</f>
        <v>3133</v>
      </c>
      <c r="G289" s="21">
        <f>IF(Notes!$B$2="June",ROUND('Budget by Source'!G289/10,0)+T289,ROUND('Budget by Source'!G289/10,0))</f>
        <v>14403</v>
      </c>
      <c r="H289" s="21">
        <f t="shared" si="12"/>
        <v>173811</v>
      </c>
      <c r="I289" s="21">
        <f>INDEX(Data[],MATCH($A289,Data[Dist],0),MATCH(I$5,Data[#Headers],0))</f>
        <v>248550</v>
      </c>
      <c r="K289" s="59">
        <f>INDEX('Payment Total'!$A$7:$H$331,MATCH('Payment by Source'!$A289,'Payment Total'!$A$7:$A$331,0),3)-I289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1738099</v>
      </c>
      <c r="V289" s="136">
        <f t="shared" si="13"/>
        <v>173810</v>
      </c>
      <c r="W289" s="136">
        <f t="shared" si="14"/>
        <v>1738100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7014</v>
      </c>
      <c r="D290" s="21">
        <f>IF(Notes!$B$2="June",ROUND('Budget by Source'!D290/10,0)+Q290,ROUND('Budget by Source'!D290/10,0))</f>
        <v>38560</v>
      </c>
      <c r="E290" s="21">
        <f>IF(Notes!$B$2="June",ROUND('Budget by Source'!E290/10,0)+R290,ROUND('Budget by Source'!E290/10,0))</f>
        <v>2839</v>
      </c>
      <c r="F290" s="21">
        <f>IF(Notes!$B$2="June",ROUND('Budget by Source'!F290/10,0)+S290,ROUND('Budget by Source'!F290/10,0))</f>
        <v>2454</v>
      </c>
      <c r="G290" s="21">
        <f>IF(Notes!$B$2="June",ROUND('Budget by Source'!G290/10,0)+T290,ROUND('Budget by Source'!G290/10,0))</f>
        <v>12095</v>
      </c>
      <c r="H290" s="21">
        <f t="shared" si="12"/>
        <v>208393</v>
      </c>
      <c r="I290" s="21">
        <f>INDEX(Data[],MATCH($A290,Data[Dist],0),MATCH(I$5,Data[#Headers],0))</f>
        <v>271355</v>
      </c>
      <c r="K290" s="59">
        <f>INDEX('Payment Total'!$A$7:$H$331,MATCH('Payment by Source'!$A290,'Payment Total'!$A$7:$A$331,0),3)-I290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2083933</v>
      </c>
      <c r="V290" s="136">
        <f t="shared" si="13"/>
        <v>208393</v>
      </c>
      <c r="W290" s="136">
        <f t="shared" si="14"/>
        <v>2083930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3117</v>
      </c>
      <c r="D291" s="21">
        <f>IF(Notes!$B$2="June",ROUND('Budget by Source'!D291/10,0)+Q291,ROUND('Budget by Source'!D291/10,0))</f>
        <v>19629</v>
      </c>
      <c r="E291" s="21">
        <f>IF(Notes!$B$2="June",ROUND('Budget by Source'!E291/10,0)+R291,ROUND('Budget by Source'!E291/10,0))</f>
        <v>1220</v>
      </c>
      <c r="F291" s="21">
        <f>IF(Notes!$B$2="June",ROUND('Budget by Source'!F291/10,0)+S291,ROUND('Budget by Source'!F291/10,0))</f>
        <v>1218</v>
      </c>
      <c r="G291" s="21">
        <f>IF(Notes!$B$2="June",ROUND('Budget by Source'!G291/10,0)+T291,ROUND('Budget by Source'!G291/10,0))</f>
        <v>6157</v>
      </c>
      <c r="H291" s="21">
        <f t="shared" si="12"/>
        <v>47027</v>
      </c>
      <c r="I291" s="21">
        <f>INDEX(Data[],MATCH($A291,Data[Dist],0),MATCH(I$5,Data[#Headers],0))</f>
        <v>78368</v>
      </c>
      <c r="K291" s="59">
        <f>INDEX('Payment Total'!$A$7:$H$331,MATCH('Payment by Source'!$A291,'Payment Total'!$A$7:$A$331,0),3)-I291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470272</v>
      </c>
      <c r="V291" s="136">
        <f t="shared" si="13"/>
        <v>47027</v>
      </c>
      <c r="W291" s="136">
        <f t="shared" si="14"/>
        <v>470270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17924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5515</v>
      </c>
      <c r="F292" s="21">
        <f>IF(Notes!$B$2="June",ROUND('Budget by Source'!F292/10,0)+S292,ROUND('Budget by Source'!F292/10,0))</f>
        <v>5005</v>
      </c>
      <c r="G292" s="21">
        <f>IF(Notes!$B$2="June",ROUND('Budget by Source'!G292/10,0)+T292,ROUND('Budget by Source'!G292/10,0))</f>
        <v>28182</v>
      </c>
      <c r="H292" s="21">
        <f t="shared" si="12"/>
        <v>410306</v>
      </c>
      <c r="I292" s="21">
        <f>INDEX(Data[],MATCH($A292,Data[Dist],0),MATCH(I$5,Data[#Headers],0))</f>
        <v>533005</v>
      </c>
      <c r="K292" s="59">
        <f>INDEX('Payment Total'!$A$7:$H$331,MATCH('Payment by Source'!$A292,'Payment Total'!$A$7:$A$331,0),3)-I292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4103068</v>
      </c>
      <c r="V292" s="136">
        <f t="shared" si="13"/>
        <v>410307</v>
      </c>
      <c r="W292" s="136">
        <f t="shared" si="14"/>
        <v>4103070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19092</v>
      </c>
      <c r="D293" s="21">
        <f>IF(Notes!$B$2="June",ROUND('Budget by Source'!D293/10,0)+Q293,ROUND('Budget by Source'!D293/10,0))</f>
        <v>48428</v>
      </c>
      <c r="E293" s="21">
        <f>IF(Notes!$B$2="June",ROUND('Budget by Source'!E293/10,0)+R293,ROUND('Budget by Source'!E293/10,0))</f>
        <v>2982</v>
      </c>
      <c r="F293" s="21">
        <f>IF(Notes!$B$2="June",ROUND('Budget by Source'!F293/10,0)+S293,ROUND('Budget by Source'!F293/10,0))</f>
        <v>1992</v>
      </c>
      <c r="G293" s="21">
        <f>IF(Notes!$B$2="June",ROUND('Budget by Source'!G293/10,0)+T293,ROUND('Budget by Source'!G293/10,0))</f>
        <v>14222</v>
      </c>
      <c r="H293" s="21">
        <f t="shared" si="12"/>
        <v>76770</v>
      </c>
      <c r="I293" s="21">
        <f>INDEX(Data[],MATCH($A293,Data[Dist],0),MATCH(I$5,Data[#Headers],0))</f>
        <v>163486</v>
      </c>
      <c r="K293" s="59">
        <f>INDEX('Payment Total'!$A$7:$H$331,MATCH('Payment by Source'!$A293,'Payment Total'!$A$7:$A$331,0),3)-I293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767703</v>
      </c>
      <c r="V293" s="136">
        <f t="shared" si="13"/>
        <v>76770</v>
      </c>
      <c r="W293" s="136">
        <f t="shared" si="14"/>
        <v>767700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83383</v>
      </c>
      <c r="D294" s="21">
        <f>IF(Notes!$B$2="June",ROUND('Budget by Source'!D294/10,0)+Q294,ROUND('Budget by Source'!D294/10,0))</f>
        <v>263175</v>
      </c>
      <c r="E294" s="21">
        <f>IF(Notes!$B$2="June",ROUND('Budget by Source'!E294/10,0)+R294,ROUND('Budget by Source'!E294/10,0))</f>
        <v>28076</v>
      </c>
      <c r="F294" s="21">
        <f>IF(Notes!$B$2="June",ROUND('Budget by Source'!F294/10,0)+S294,ROUND('Budget by Source'!F294/10,0))</f>
        <v>28706</v>
      </c>
      <c r="G294" s="21">
        <f>IF(Notes!$B$2="June",ROUND('Budget by Source'!G294/10,0)+T294,ROUND('Budget by Source'!G294/10,0))</f>
        <v>136156</v>
      </c>
      <c r="H294" s="21">
        <f t="shared" si="12"/>
        <v>1952274</v>
      </c>
      <c r="I294" s="21">
        <f>INDEX(Data[],MATCH($A294,Data[Dist],0),MATCH(I$5,Data[#Headers],0))</f>
        <v>2491770</v>
      </c>
      <c r="K294" s="59">
        <f>INDEX('Payment Total'!$A$7:$H$331,MATCH('Payment by Source'!$A294,'Payment Total'!$A$7:$A$331,0),3)-I294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19522736</v>
      </c>
      <c r="V294" s="136">
        <f t="shared" si="13"/>
        <v>1952274</v>
      </c>
      <c r="W294" s="136">
        <f t="shared" si="14"/>
        <v>19522740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88200</v>
      </c>
      <c r="E295" s="21">
        <f>IF(Notes!$B$2="June",ROUND('Budget by Source'!E295/10,0)+R295,ROUND('Budget by Source'!E295/10,0))</f>
        <v>7822</v>
      </c>
      <c r="F295" s="21">
        <f>IF(Notes!$B$2="June",ROUND('Budget by Source'!F295/10,0)+S295,ROUND('Budget by Source'!F295/10,0))</f>
        <v>6500</v>
      </c>
      <c r="G295" s="21">
        <f>IF(Notes!$B$2="June",ROUND('Budget by Source'!G295/10,0)+T295,ROUND('Budget by Source'!G295/10,0))</f>
        <v>36403</v>
      </c>
      <c r="H295" s="21">
        <f t="shared" si="12"/>
        <v>492645</v>
      </c>
      <c r="I295" s="21">
        <f>INDEX(Data[],MATCH($A295,Data[Dist],0),MATCH(I$5,Data[#Headers],0))</f>
        <v>652221</v>
      </c>
      <c r="K295" s="59">
        <f>INDEX('Payment Total'!$A$7:$H$331,MATCH('Payment by Source'!$A295,'Payment Total'!$A$7:$A$331,0),3)-I295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4926447</v>
      </c>
      <c r="V295" s="136">
        <f t="shared" si="13"/>
        <v>492645</v>
      </c>
      <c r="W295" s="136">
        <f t="shared" si="14"/>
        <v>4926450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75155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6763</v>
      </c>
      <c r="G296" s="21">
        <f>IF(Notes!$B$2="June",ROUND('Budget by Source'!G296/10,0)+T296,ROUND('Budget by Source'!G296/10,0))</f>
        <v>35466</v>
      </c>
      <c r="H296" s="21">
        <f t="shared" si="12"/>
        <v>530274</v>
      </c>
      <c r="I296" s="21">
        <f>INDEX(Data[],MATCH($A296,Data[Dist],0),MATCH(I$5,Data[#Headers],0))</f>
        <v>675455</v>
      </c>
      <c r="K296" s="59">
        <f>INDEX('Payment Total'!$A$7:$H$331,MATCH('Payment by Source'!$A296,'Payment Total'!$A$7:$A$331,0),3)-I296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5302739</v>
      </c>
      <c r="V296" s="136">
        <f t="shared" si="13"/>
        <v>530274</v>
      </c>
      <c r="W296" s="136">
        <f t="shared" si="14"/>
        <v>5302740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4676</v>
      </c>
      <c r="D297" s="21">
        <f>IF(Notes!$B$2="June",ROUND('Budget by Source'!D297/10,0)+Q297,ROUND('Budget by Source'!D297/10,0))</f>
        <v>33960</v>
      </c>
      <c r="E297" s="21">
        <f>IF(Notes!$B$2="June",ROUND('Budget by Source'!E297/10,0)+R297,ROUND('Budget by Source'!E297/10,0))</f>
        <v>2549</v>
      </c>
      <c r="F297" s="21">
        <f>IF(Notes!$B$2="June",ROUND('Budget by Source'!F297/10,0)+S297,ROUND('Budget by Source'!F297/10,0))</f>
        <v>2250</v>
      </c>
      <c r="G297" s="21">
        <f>IF(Notes!$B$2="June",ROUND('Budget by Source'!G297/10,0)+T297,ROUND('Budget by Source'!G297/10,0))</f>
        <v>11465</v>
      </c>
      <c r="H297" s="21">
        <f t="shared" si="12"/>
        <v>144801</v>
      </c>
      <c r="I297" s="21">
        <f>INDEX(Data[],MATCH($A297,Data[Dist],0),MATCH(I$5,Data[#Headers],0))</f>
        <v>199701</v>
      </c>
      <c r="K297" s="59">
        <f>INDEX('Payment Total'!$A$7:$H$331,MATCH('Payment by Source'!$A297,'Payment Total'!$A$7:$A$331,0),3)-I297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1448025</v>
      </c>
      <c r="V297" s="136">
        <f t="shared" si="13"/>
        <v>144803</v>
      </c>
      <c r="W297" s="136">
        <f t="shared" si="14"/>
        <v>1448030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31951</v>
      </c>
      <c r="D298" s="21">
        <f>IF(Notes!$B$2="June",ROUND('Budget by Source'!D298/10,0)+Q298,ROUND('Budget by Source'!D298/10,0))</f>
        <v>130205</v>
      </c>
      <c r="E298" s="21">
        <f>IF(Notes!$B$2="June",ROUND('Budget by Source'!E298/10,0)+R298,ROUND('Budget by Source'!E298/10,0))</f>
        <v>12370</v>
      </c>
      <c r="F298" s="21">
        <f>IF(Notes!$B$2="June",ROUND('Budget by Source'!F298/10,0)+S298,ROUND('Budget by Source'!F298/10,0))</f>
        <v>12594</v>
      </c>
      <c r="G298" s="21">
        <f>IF(Notes!$B$2="June",ROUND('Budget by Source'!G298/10,0)+T298,ROUND('Budget by Source'!G298/10,0))</f>
        <v>60982</v>
      </c>
      <c r="H298" s="21">
        <f t="shared" si="12"/>
        <v>954793</v>
      </c>
      <c r="I298" s="21">
        <f>INDEX(Data[],MATCH($A298,Data[Dist],0),MATCH(I$5,Data[#Headers],0))</f>
        <v>1202895</v>
      </c>
      <c r="K298" s="59">
        <f>INDEX('Payment Total'!$A$7:$H$331,MATCH('Payment by Source'!$A298,'Payment Total'!$A$7:$A$331,0),3)-I298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9547941</v>
      </c>
      <c r="V298" s="136">
        <f t="shared" si="13"/>
        <v>954794</v>
      </c>
      <c r="W298" s="136">
        <f t="shared" si="14"/>
        <v>9547940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14806</v>
      </c>
      <c r="D299" s="21">
        <f>IF(Notes!$B$2="June",ROUND('Budget by Source'!D299/10,0)+Q299,ROUND('Budget by Source'!D299/10,0))</f>
        <v>64352</v>
      </c>
      <c r="E299" s="21">
        <f>IF(Notes!$B$2="June",ROUND('Budget by Source'!E299/10,0)+R299,ROUND('Budget by Source'!E299/10,0))</f>
        <v>3889</v>
      </c>
      <c r="F299" s="21">
        <f>IF(Notes!$B$2="June",ROUND('Budget by Source'!F299/10,0)+S299,ROUND('Budget by Source'!F299/10,0))</f>
        <v>3833</v>
      </c>
      <c r="G299" s="21">
        <f>IF(Notes!$B$2="June",ROUND('Budget by Source'!G299/10,0)+T299,ROUND('Budget by Source'!G299/10,0))</f>
        <v>18036</v>
      </c>
      <c r="H299" s="21">
        <f t="shared" si="12"/>
        <v>289268</v>
      </c>
      <c r="I299" s="21">
        <f>INDEX(Data[],MATCH($A299,Data[Dist],0),MATCH(I$5,Data[#Headers],0))</f>
        <v>394184</v>
      </c>
      <c r="K299" s="59">
        <f>INDEX('Payment Total'!$A$7:$H$331,MATCH('Payment by Source'!$A299,'Payment Total'!$A$7:$A$331,0),3)-I299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2892682</v>
      </c>
      <c r="V299" s="136">
        <f t="shared" si="13"/>
        <v>289268</v>
      </c>
      <c r="W299" s="136">
        <f t="shared" si="14"/>
        <v>2892680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79024</v>
      </c>
      <c r="E300" s="21">
        <f>IF(Notes!$B$2="June",ROUND('Budget by Source'!E300/10,0)+R300,ROUND('Budget by Source'!E300/10,0))</f>
        <v>7091</v>
      </c>
      <c r="F300" s="21">
        <f>IF(Notes!$B$2="June",ROUND('Budget by Source'!F300/10,0)+S300,ROUND('Budget by Source'!F300/10,0))</f>
        <v>6532</v>
      </c>
      <c r="G300" s="21">
        <f>IF(Notes!$B$2="June",ROUND('Budget by Source'!G300/10,0)+T300,ROUND('Budget by Source'!G300/10,0))</f>
        <v>32576</v>
      </c>
      <c r="H300" s="21">
        <f t="shared" si="12"/>
        <v>390471</v>
      </c>
      <c r="I300" s="21">
        <f>INDEX(Data[],MATCH($A300,Data[Dist],0),MATCH(I$5,Data[#Headers],0))</f>
        <v>536345</v>
      </c>
      <c r="K300" s="59">
        <f>INDEX('Payment Total'!$A$7:$H$331,MATCH('Payment by Source'!$A300,'Payment Total'!$A$7:$A$331,0),3)-I300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3904710</v>
      </c>
      <c r="V300" s="136">
        <f t="shared" si="13"/>
        <v>390471</v>
      </c>
      <c r="W300" s="136">
        <f t="shared" si="14"/>
        <v>3904710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11300</v>
      </c>
      <c r="D301" s="21">
        <f>IF(Notes!$B$2="June",ROUND('Budget by Source'!D301/10,0)+Q301,ROUND('Budget by Source'!D301/10,0))</f>
        <v>50515</v>
      </c>
      <c r="E301" s="21">
        <f>IF(Notes!$B$2="June",ROUND('Budget by Source'!E301/10,0)+R301,ROUND('Budget by Source'!E301/10,0))</f>
        <v>4587</v>
      </c>
      <c r="F301" s="21">
        <f>IF(Notes!$B$2="June",ROUND('Budget by Source'!F301/10,0)+S301,ROUND('Budget by Source'!F301/10,0))</f>
        <v>3854</v>
      </c>
      <c r="G301" s="21">
        <f>IF(Notes!$B$2="June",ROUND('Budget by Source'!G301/10,0)+T301,ROUND('Budget by Source'!G301/10,0))</f>
        <v>19694</v>
      </c>
      <c r="H301" s="21">
        <f t="shared" si="12"/>
        <v>286108</v>
      </c>
      <c r="I301" s="21">
        <f>INDEX(Data[],MATCH($A301,Data[Dist],0),MATCH(I$5,Data[#Headers],0))</f>
        <v>376058</v>
      </c>
      <c r="K301" s="59">
        <f>INDEX('Payment Total'!$A$7:$H$331,MATCH('Payment by Source'!$A301,'Payment Total'!$A$7:$A$331,0),3)-I301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2861080</v>
      </c>
      <c r="V301" s="136">
        <f t="shared" si="13"/>
        <v>286108</v>
      </c>
      <c r="W301" s="136">
        <f t="shared" si="14"/>
        <v>2861080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58314</v>
      </c>
      <c r="E302" s="21">
        <f>IF(Notes!$B$2="June",ROUND('Budget by Source'!E302/10,0)+R302,ROUND('Budget by Source'!E302/10,0))</f>
        <v>5243</v>
      </c>
      <c r="F302" s="21">
        <f>IF(Notes!$B$2="June",ROUND('Budget by Source'!F302/10,0)+S302,ROUND('Budget by Source'!F302/10,0))</f>
        <v>4956</v>
      </c>
      <c r="G302" s="21">
        <f>IF(Notes!$B$2="June",ROUND('Budget by Source'!G302/10,0)+T302,ROUND('Budget by Source'!G302/10,0))</f>
        <v>24814</v>
      </c>
      <c r="H302" s="21">
        <f t="shared" si="12"/>
        <v>390132</v>
      </c>
      <c r="I302" s="21">
        <f>INDEX(Data[],MATCH($A302,Data[Dist],0),MATCH(I$5,Data[#Headers],0))</f>
        <v>494369</v>
      </c>
      <c r="K302" s="59">
        <f>INDEX('Payment Total'!$A$7:$H$331,MATCH('Payment by Source'!$A302,'Payment Total'!$A$7:$A$331,0),3)-I302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3901323</v>
      </c>
      <c r="V302" s="136">
        <f t="shared" si="13"/>
        <v>390132</v>
      </c>
      <c r="W302" s="136">
        <f t="shared" si="14"/>
        <v>3901320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164952</v>
      </c>
      <c r="E303" s="21">
        <f>IF(Notes!$B$2="June",ROUND('Budget by Source'!E303/10,0)+R303,ROUND('Budget by Source'!E303/10,0))</f>
        <v>14033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63951</v>
      </c>
      <c r="H303" s="21">
        <f t="shared" si="12"/>
        <v>1077693</v>
      </c>
      <c r="I303" s="21">
        <f>INDEX(Data[],MATCH($A303,Data[Dist],0),MATCH(I$5,Data[#Headers],0))</f>
        <v>1359402</v>
      </c>
      <c r="K303" s="59">
        <f>INDEX('Payment Total'!$A$7:$H$331,MATCH('Payment by Source'!$A303,'Payment Total'!$A$7:$A$331,0),3)-I303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10776914</v>
      </c>
      <c r="V303" s="136">
        <f t="shared" si="13"/>
        <v>1077691</v>
      </c>
      <c r="W303" s="136">
        <f t="shared" si="14"/>
        <v>10776910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180428</v>
      </c>
      <c r="D304" s="21">
        <f>IF(Notes!$B$2="June",ROUND('Budget by Source'!D304/10,0)+Q304,ROUND('Budget by Source'!D304/10,0))</f>
        <v>798174</v>
      </c>
      <c r="E304" s="21">
        <f>IF(Notes!$B$2="June",ROUND('Budget by Source'!E304/10,0)+R304,ROUND('Budget by Source'!E304/10,0))</f>
        <v>103358</v>
      </c>
      <c r="F304" s="21">
        <f>IF(Notes!$B$2="June",ROUND('Budget by Source'!F304/10,0)+S304,ROUND('Budget by Source'!F304/10,0))</f>
        <v>82661</v>
      </c>
      <c r="G304" s="21">
        <f>IF(Notes!$B$2="June",ROUND('Budget by Source'!G304/10,0)+T304,ROUND('Budget by Source'!G304/10,0))</f>
        <v>431217</v>
      </c>
      <c r="H304" s="21">
        <f t="shared" si="12"/>
        <v>8256219</v>
      </c>
      <c r="I304" s="21">
        <f>INDEX(Data[],MATCH($A304,Data[Dist],0),MATCH(I$5,Data[#Headers],0))</f>
        <v>9852057</v>
      </c>
      <c r="K304" s="59">
        <f>INDEX('Payment Total'!$A$7:$H$331,MATCH('Payment by Source'!$A304,'Payment Total'!$A$7:$A$331,0),3)-I304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82562198</v>
      </c>
      <c r="V304" s="136">
        <f t="shared" si="13"/>
        <v>8256220</v>
      </c>
      <c r="W304" s="136">
        <f t="shared" si="14"/>
        <v>82562200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90787</v>
      </c>
      <c r="D305" s="21">
        <f>IF(Notes!$B$2="June",ROUND('Budget by Source'!D305/10,0)+Q305,ROUND('Budget by Source'!D305/10,0))</f>
        <v>974951</v>
      </c>
      <c r="E305" s="21">
        <f>IF(Notes!$B$2="June",ROUND('Budget by Source'!E305/10,0)+R305,ROUND('Budget by Source'!E305/10,0))</f>
        <v>110102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526721</v>
      </c>
      <c r="H305" s="21">
        <f t="shared" si="12"/>
        <v>7469655</v>
      </c>
      <c r="I305" s="21">
        <f>INDEX(Data[],MATCH($A305,Data[Dist],0),MATCH(I$5,Data[#Headers],0))</f>
        <v>9260356</v>
      </c>
      <c r="K305" s="59">
        <f>INDEX('Payment Total'!$A$7:$H$331,MATCH('Payment by Source'!$A305,'Payment Total'!$A$7:$A$331,0),3)-I305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74696564</v>
      </c>
      <c r="V305" s="136">
        <f t="shared" si="13"/>
        <v>7469656</v>
      </c>
      <c r="W305" s="136">
        <f t="shared" si="14"/>
        <v>74696560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38575</v>
      </c>
      <c r="D306" s="21">
        <f>IF(Notes!$B$2="June",ROUND('Budget by Source'!D306/10,0)+Q306,ROUND('Budget by Source'!D306/10,0))</f>
        <v>164768</v>
      </c>
      <c r="E306" s="21">
        <f>IF(Notes!$B$2="June",ROUND('Budget by Source'!E306/10,0)+R306,ROUND('Budget by Source'!E306/10,0))</f>
        <v>15750</v>
      </c>
      <c r="F306" s="21">
        <f>IF(Notes!$B$2="June",ROUND('Budget by Source'!F306/10,0)+S306,ROUND('Budget by Source'!F306/10,0))</f>
        <v>17900</v>
      </c>
      <c r="G306" s="21">
        <f>IF(Notes!$B$2="June",ROUND('Budget by Source'!G306/10,0)+T306,ROUND('Budget by Source'!G306/10,0))</f>
        <v>85245</v>
      </c>
      <c r="H306" s="21">
        <f t="shared" si="12"/>
        <v>1328059</v>
      </c>
      <c r="I306" s="21">
        <f>INDEX(Data[],MATCH($A306,Data[Dist],0),MATCH(I$5,Data[#Headers],0))</f>
        <v>1650297</v>
      </c>
      <c r="K306" s="59">
        <f>INDEX('Payment Total'!$A$7:$H$331,MATCH('Payment by Source'!$A306,'Payment Total'!$A$7:$A$331,0),3)-I306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13280602</v>
      </c>
      <c r="V306" s="136">
        <f t="shared" si="13"/>
        <v>1328060</v>
      </c>
      <c r="W306" s="136">
        <f t="shared" si="14"/>
        <v>13280600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12858</v>
      </c>
      <c r="D307" s="21">
        <f>IF(Notes!$B$2="June",ROUND('Budget by Source'!D307/10,0)+Q307,ROUND('Budget by Source'!D307/10,0))</f>
        <v>65318</v>
      </c>
      <c r="E307" s="21">
        <f>IF(Notes!$B$2="June",ROUND('Budget by Source'!E307/10,0)+R307,ROUND('Budget by Source'!E307/10,0))</f>
        <v>4999</v>
      </c>
      <c r="F307" s="21">
        <f>IF(Notes!$B$2="June",ROUND('Budget by Source'!F307/10,0)+S307,ROUND('Budget by Source'!F307/10,0))</f>
        <v>4929</v>
      </c>
      <c r="G307" s="21">
        <f>IF(Notes!$B$2="June",ROUND('Budget by Source'!G307/10,0)+T307,ROUND('Budget by Source'!G307/10,0))</f>
        <v>21561</v>
      </c>
      <c r="H307" s="21">
        <f t="shared" si="12"/>
        <v>308989</v>
      </c>
      <c r="I307" s="21">
        <f>INDEX(Data[],MATCH($A307,Data[Dist],0),MATCH(I$5,Data[#Headers],0))</f>
        <v>418654</v>
      </c>
      <c r="K307" s="59">
        <f>INDEX('Payment Total'!$A$7:$H$331,MATCH('Payment by Source'!$A307,'Payment Total'!$A$7:$A$331,0),3)-I307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3089889</v>
      </c>
      <c r="V307" s="136">
        <f t="shared" si="13"/>
        <v>308989</v>
      </c>
      <c r="W307" s="136">
        <f t="shared" si="14"/>
        <v>3089890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43250</v>
      </c>
      <c r="D308" s="21">
        <f>IF(Notes!$B$2="June",ROUND('Budget by Source'!D308/10,0)+Q308,ROUND('Budget by Source'!D308/10,0))</f>
        <v>142016</v>
      </c>
      <c r="E308" s="21">
        <f>IF(Notes!$B$2="June",ROUND('Budget by Source'!E308/10,0)+R308,ROUND('Budget by Source'!E308/10,0))</f>
        <v>15146</v>
      </c>
      <c r="F308" s="21">
        <f>IF(Notes!$B$2="June",ROUND('Budget by Source'!F308/10,0)+S308,ROUND('Budget by Source'!F308/10,0))</f>
        <v>13702</v>
      </c>
      <c r="G308" s="21">
        <f>IF(Notes!$B$2="June",ROUND('Budget by Source'!G308/10,0)+T308,ROUND('Budget by Source'!G308/10,0))</f>
        <v>68020</v>
      </c>
      <c r="H308" s="21">
        <f t="shared" si="12"/>
        <v>983894</v>
      </c>
      <c r="I308" s="21">
        <f>INDEX(Data[],MATCH($A308,Data[Dist],0),MATCH(I$5,Data[#Headers],0))</f>
        <v>1266028</v>
      </c>
      <c r="K308" s="59">
        <f>INDEX('Payment Total'!$A$7:$H$331,MATCH('Payment by Source'!$A308,'Payment Total'!$A$7:$A$331,0),3)-I308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9838955</v>
      </c>
      <c r="V308" s="136">
        <f t="shared" si="13"/>
        <v>983896</v>
      </c>
      <c r="W308" s="136">
        <f t="shared" si="14"/>
        <v>9838960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8962</v>
      </c>
      <c r="D309" s="21">
        <f>IF(Notes!$B$2="June",ROUND('Budget by Source'!D309/10,0)+Q309,ROUND('Budget by Source'!D309/10,0))</f>
        <v>52265</v>
      </c>
      <c r="E309" s="21">
        <f>IF(Notes!$B$2="June",ROUND('Budget by Source'!E309/10,0)+R309,ROUND('Budget by Source'!E309/10,0))</f>
        <v>2612</v>
      </c>
      <c r="F309" s="21">
        <f>IF(Notes!$B$2="June",ROUND('Budget by Source'!F309/10,0)+S309,ROUND('Budget by Source'!F309/10,0))</f>
        <v>2876</v>
      </c>
      <c r="G309" s="21">
        <f>IF(Notes!$B$2="June",ROUND('Budget by Source'!G309/10,0)+T309,ROUND('Budget by Source'!G309/10,0))</f>
        <v>13527</v>
      </c>
      <c r="H309" s="21">
        <f t="shared" si="12"/>
        <v>134923</v>
      </c>
      <c r="I309" s="21">
        <f>INDEX(Data[],MATCH($A309,Data[Dist],0),MATCH(I$5,Data[#Headers],0))</f>
        <v>215165</v>
      </c>
      <c r="K309" s="59">
        <f>INDEX('Payment Total'!$A$7:$H$331,MATCH('Payment by Source'!$A309,'Payment Total'!$A$7:$A$331,0),3)-I309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1349234</v>
      </c>
      <c r="V309" s="136">
        <f t="shared" si="13"/>
        <v>134923</v>
      </c>
      <c r="W309" s="136">
        <f t="shared" si="14"/>
        <v>1349230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16755</v>
      </c>
      <c r="D310" s="21">
        <f>IF(Notes!$B$2="June",ROUND('Budget by Source'!D310/10,0)+Q310,ROUND('Budget by Source'!D310/10,0))</f>
        <v>70352</v>
      </c>
      <c r="E310" s="21">
        <f>IF(Notes!$B$2="June",ROUND('Budget by Source'!E310/10,0)+R310,ROUND('Budget by Source'!E310/10,0))</f>
        <v>5826</v>
      </c>
      <c r="F310" s="21">
        <f>IF(Notes!$B$2="June",ROUND('Budget by Source'!F310/10,0)+S310,ROUND('Budget by Source'!F310/10,0))</f>
        <v>5652</v>
      </c>
      <c r="G310" s="21">
        <f>IF(Notes!$B$2="June",ROUND('Budget by Source'!G310/10,0)+T310,ROUND('Budget by Source'!G310/10,0))</f>
        <v>29936</v>
      </c>
      <c r="H310" s="21">
        <f t="shared" si="12"/>
        <v>377212</v>
      </c>
      <c r="I310" s="21">
        <f>INDEX(Data[],MATCH($A310,Data[Dist],0),MATCH(I$5,Data[#Headers],0))</f>
        <v>505733</v>
      </c>
      <c r="K310" s="59">
        <f>INDEX('Payment Total'!$A$7:$H$331,MATCH('Payment by Source'!$A310,'Payment Total'!$A$7:$A$331,0),3)-I310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3772131</v>
      </c>
      <c r="V310" s="136">
        <f t="shared" si="13"/>
        <v>377213</v>
      </c>
      <c r="W310" s="136">
        <f t="shared" si="14"/>
        <v>3772130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12079</v>
      </c>
      <c r="D311" s="21">
        <f>IF(Notes!$B$2="June",ROUND('Budget by Source'!D311/10,0)+Q311,ROUND('Budget by Source'!D311/10,0))</f>
        <v>41498</v>
      </c>
      <c r="E311" s="21">
        <f>IF(Notes!$B$2="June",ROUND('Budget by Source'!E311/10,0)+R311,ROUND('Budget by Source'!E311/10,0))</f>
        <v>5054</v>
      </c>
      <c r="F311" s="21">
        <f>IF(Notes!$B$2="June",ROUND('Budget by Source'!F311/10,0)+S311,ROUND('Budget by Source'!F311/10,0))</f>
        <v>4045</v>
      </c>
      <c r="G311" s="21">
        <f>IF(Notes!$B$2="June",ROUND('Budget by Source'!G311/10,0)+T311,ROUND('Budget by Source'!G311/10,0))</f>
        <v>14926</v>
      </c>
      <c r="H311" s="21">
        <f t="shared" si="12"/>
        <v>200485</v>
      </c>
      <c r="I311" s="21">
        <f>INDEX(Data[],MATCH($A311,Data[Dist],0),MATCH(I$5,Data[#Headers],0))</f>
        <v>278087</v>
      </c>
      <c r="K311" s="59">
        <f>INDEX('Payment Total'!$A$7:$H$331,MATCH('Payment by Source'!$A311,'Payment Total'!$A$7:$A$331,0),3)-I311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2004863</v>
      </c>
      <c r="V311" s="136">
        <f t="shared" si="13"/>
        <v>200486</v>
      </c>
      <c r="W311" s="136">
        <f t="shared" si="14"/>
        <v>2004860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12079</v>
      </c>
      <c r="D312" s="21">
        <f>IF(Notes!$B$2="June",ROUND('Budget by Source'!D312/10,0)+Q312,ROUND('Budget by Source'!D312/10,0))</f>
        <v>38895</v>
      </c>
      <c r="E312" s="21">
        <f>IF(Notes!$B$2="June",ROUND('Budget by Source'!E312/10,0)+R312,ROUND('Budget by Source'!E312/10,0))</f>
        <v>1849</v>
      </c>
      <c r="F312" s="21">
        <f>IF(Notes!$B$2="June",ROUND('Budget by Source'!F312/10,0)+S312,ROUND('Budget by Source'!F312/10,0))</f>
        <v>1965</v>
      </c>
      <c r="G312" s="21">
        <f>IF(Notes!$B$2="June",ROUND('Budget by Source'!G312/10,0)+T312,ROUND('Budget by Source'!G312/10,0))</f>
        <v>9884</v>
      </c>
      <c r="H312" s="21">
        <f t="shared" si="12"/>
        <v>123018</v>
      </c>
      <c r="I312" s="21">
        <f>INDEX(Data[],MATCH($A312,Data[Dist],0),MATCH(I$5,Data[#Headers],0))</f>
        <v>187690</v>
      </c>
      <c r="K312" s="59">
        <f>INDEX('Payment Total'!$A$7:$H$331,MATCH('Payment by Source'!$A312,'Payment Total'!$A$7:$A$331,0),3)-I312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1230193</v>
      </c>
      <c r="V312" s="136">
        <f t="shared" si="13"/>
        <v>123019</v>
      </c>
      <c r="W312" s="136">
        <f t="shared" si="14"/>
        <v>1230190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23379</v>
      </c>
      <c r="D313" s="21">
        <f>IF(Notes!$B$2="June",ROUND('Budget by Source'!D313/10,0)+Q313,ROUND('Budget by Source'!D313/10,0))</f>
        <v>112024</v>
      </c>
      <c r="E313" s="21">
        <f>IF(Notes!$B$2="June",ROUND('Budget by Source'!E313/10,0)+R313,ROUND('Budget by Source'!E313/10,0))</f>
        <v>10414</v>
      </c>
      <c r="F313" s="21">
        <f>IF(Notes!$B$2="June",ROUND('Budget by Source'!F313/10,0)+S313,ROUND('Budget by Source'!F313/10,0))</f>
        <v>10449</v>
      </c>
      <c r="G313" s="21">
        <f>IF(Notes!$B$2="June",ROUND('Budget by Source'!G313/10,0)+T313,ROUND('Budget by Source'!G313/10,0))</f>
        <v>52865</v>
      </c>
      <c r="H313" s="21">
        <f t="shared" si="12"/>
        <v>687939</v>
      </c>
      <c r="I313" s="21">
        <f>INDEX(Data[],MATCH($A313,Data[Dist],0),MATCH(I$5,Data[#Headers],0))</f>
        <v>897070</v>
      </c>
      <c r="K313" s="59">
        <f>INDEX('Payment Total'!$A$7:$H$331,MATCH('Payment by Source'!$A313,'Payment Total'!$A$7:$A$331,0),3)-I313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6879404</v>
      </c>
      <c r="V313" s="136">
        <f t="shared" si="13"/>
        <v>687940</v>
      </c>
      <c r="W313" s="136">
        <f t="shared" si="14"/>
        <v>6879400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622783</v>
      </c>
      <c r="E314" s="21">
        <f>IF(Notes!$B$2="June",ROUND('Budget by Source'!E314/10,0)+R314,ROUND('Budget by Source'!E314/10,0))</f>
        <v>64942</v>
      </c>
      <c r="F314" s="21">
        <f>IF(Notes!$B$2="June",ROUND('Budget by Source'!F314/10,0)+S314,ROUND('Budget by Source'!F314/10,0))</f>
        <v>65352</v>
      </c>
      <c r="G314" s="21">
        <f>IF(Notes!$B$2="June",ROUND('Budget by Source'!G314/10,0)+T314,ROUND('Budget by Source'!G314/10,0))</f>
        <v>336461</v>
      </c>
      <c r="H314" s="21">
        <f t="shared" si="12"/>
        <v>4031290</v>
      </c>
      <c r="I314" s="21">
        <f>INDEX(Data[],MATCH($A314,Data[Dist],0),MATCH(I$5,Data[#Headers],0))</f>
        <v>5258403</v>
      </c>
      <c r="K314" s="59">
        <f>INDEX('Payment Total'!$A$7:$H$331,MATCH('Payment by Source'!$A314,'Payment Total'!$A$7:$A$331,0),3)-I314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40312904</v>
      </c>
      <c r="V314" s="136">
        <f t="shared" si="13"/>
        <v>4031290</v>
      </c>
      <c r="W314" s="136">
        <f t="shared" si="14"/>
        <v>40312900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113004</v>
      </c>
      <c r="D315" s="21">
        <f>IF(Notes!$B$2="June",ROUND('Budget by Source'!D315/10,0)+Q315,ROUND('Budget by Source'!D315/10,0))</f>
        <v>261219</v>
      </c>
      <c r="E315" s="21">
        <f>IF(Notes!$B$2="June",ROUND('Budget by Source'!E315/10,0)+R315,ROUND('Budget by Source'!E315/10,0))</f>
        <v>27584</v>
      </c>
      <c r="F315" s="21">
        <f>IF(Notes!$B$2="June",ROUND('Budget by Source'!F315/10,0)+S315,ROUND('Budget by Source'!F315/10,0))</f>
        <v>26557</v>
      </c>
      <c r="G315" s="21">
        <f>IF(Notes!$B$2="June",ROUND('Budget by Source'!G315/10,0)+T315,ROUND('Budget by Source'!G315/10,0))</f>
        <v>135144</v>
      </c>
      <c r="H315" s="21">
        <f t="shared" si="12"/>
        <v>1601479</v>
      </c>
      <c r="I315" s="21">
        <f>INDEX(Data[],MATCH($A315,Data[Dist],0),MATCH(I$5,Data[#Headers],0))</f>
        <v>2164987</v>
      </c>
      <c r="K315" s="59">
        <f>INDEX('Payment Total'!$A$7:$H$331,MATCH('Payment by Source'!$A315,'Payment Total'!$A$7:$A$331,0),3)-I315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16014789</v>
      </c>
      <c r="V315" s="136">
        <f t="shared" si="13"/>
        <v>1601479</v>
      </c>
      <c r="W315" s="136">
        <f t="shared" si="14"/>
        <v>16014790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7403</v>
      </c>
      <c r="D316" s="21">
        <f>IF(Notes!$B$2="June",ROUND('Budget by Source'!D316/10,0)+Q316,ROUND('Budget by Source'!D316/10,0))</f>
        <v>37508</v>
      </c>
      <c r="E316" s="21">
        <f>IF(Notes!$B$2="June",ROUND('Budget by Source'!E316/10,0)+R316,ROUND('Budget by Source'!E316/10,0))</f>
        <v>2318</v>
      </c>
      <c r="F316" s="21">
        <f>IF(Notes!$B$2="June",ROUND('Budget by Source'!F316/10,0)+S316,ROUND('Budget by Source'!F316/10,0))</f>
        <v>2646</v>
      </c>
      <c r="G316" s="21">
        <f>IF(Notes!$B$2="June",ROUND('Budget by Source'!G316/10,0)+T316,ROUND('Budget by Source'!G316/10,0))</f>
        <v>13247</v>
      </c>
      <c r="H316" s="21">
        <f t="shared" si="12"/>
        <v>142566</v>
      </c>
      <c r="I316" s="21">
        <f>INDEX(Data[],MATCH($A316,Data[Dist],0),MATCH(I$5,Data[#Headers],0))</f>
        <v>205688</v>
      </c>
      <c r="K316" s="59">
        <f>INDEX('Payment Total'!$A$7:$H$331,MATCH('Payment by Source'!$A316,'Payment Total'!$A$7:$A$331,0),3)-I316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1425647</v>
      </c>
      <c r="V316" s="136">
        <f t="shared" si="13"/>
        <v>142565</v>
      </c>
      <c r="W316" s="136">
        <f t="shared" si="14"/>
        <v>1425650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21041</v>
      </c>
      <c r="D317" s="21">
        <f>IF(Notes!$B$2="June",ROUND('Budget by Source'!D317/10,0)+Q317,ROUND('Budget by Source'!D317/10,0))</f>
        <v>110183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8976</v>
      </c>
      <c r="G317" s="21">
        <f>IF(Notes!$B$2="June",ROUND('Budget by Source'!G317/10,0)+T317,ROUND('Budget by Source'!G317/10,0))</f>
        <v>47346</v>
      </c>
      <c r="H317" s="21">
        <f t="shared" si="12"/>
        <v>877282</v>
      </c>
      <c r="I317" s="21">
        <f>INDEX(Data[],MATCH($A317,Data[Dist],0),MATCH(I$5,Data[#Headers],0))</f>
        <v>1076348</v>
      </c>
      <c r="K317" s="59">
        <f>INDEX('Payment Total'!$A$7:$H$331,MATCH('Payment by Source'!$A317,'Payment Total'!$A$7:$A$331,0),3)-I317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8772829</v>
      </c>
      <c r="V317" s="136">
        <f t="shared" si="13"/>
        <v>877283</v>
      </c>
      <c r="W317" s="136">
        <f t="shared" si="14"/>
        <v>8772830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22599</v>
      </c>
      <c r="D318" s="21">
        <f>IF(Notes!$B$2="June",ROUND('Budget by Source'!D318/10,0)+Q318,ROUND('Budget by Source'!D318/10,0))</f>
        <v>83288</v>
      </c>
      <c r="E318" s="21">
        <f>IF(Notes!$B$2="June",ROUND('Budget by Source'!E318/10,0)+R318,ROUND('Budget by Source'!E318/10,0))</f>
        <v>7684</v>
      </c>
      <c r="F318" s="21">
        <f>IF(Notes!$B$2="June",ROUND('Budget by Source'!F318/10,0)+S318,ROUND('Budget by Source'!F318/10,0))</f>
        <v>7464</v>
      </c>
      <c r="G318" s="21">
        <f>IF(Notes!$B$2="June",ROUND('Budget by Source'!G318/10,0)+T318,ROUND('Budget by Source'!G318/10,0))</f>
        <v>39304</v>
      </c>
      <c r="H318" s="21">
        <f t="shared" si="12"/>
        <v>426341</v>
      </c>
      <c r="I318" s="21">
        <f>INDEX(Data[],MATCH($A318,Data[Dist],0),MATCH(I$5,Data[#Headers],0))</f>
        <v>586680</v>
      </c>
      <c r="K318" s="59">
        <f>INDEX('Payment Total'!$A$7:$H$331,MATCH('Payment by Source'!$A318,'Payment Total'!$A$7:$A$331,0),3)-I318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4263417</v>
      </c>
      <c r="V318" s="136">
        <f t="shared" si="13"/>
        <v>426342</v>
      </c>
      <c r="W318" s="136">
        <f t="shared" si="14"/>
        <v>4263420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15586</v>
      </c>
      <c r="D319" s="21">
        <f>IF(Notes!$B$2="June",ROUND('Budget by Source'!D319/10,0)+Q319,ROUND('Budget by Source'!D319/10,0))</f>
        <v>67609</v>
      </c>
      <c r="E319" s="21">
        <f>IF(Notes!$B$2="June",ROUND('Budget by Source'!E319/10,0)+R319,ROUND('Budget by Source'!E319/10,0))</f>
        <v>6220</v>
      </c>
      <c r="F319" s="21">
        <f>IF(Notes!$B$2="June",ROUND('Budget by Source'!F319/10,0)+S319,ROUND('Budget by Source'!F319/10,0))</f>
        <v>5126</v>
      </c>
      <c r="G319" s="21">
        <f>IF(Notes!$B$2="June",ROUND('Budget by Source'!G319/10,0)+T319,ROUND('Budget by Source'!G319/10,0))</f>
        <v>28992</v>
      </c>
      <c r="H319" s="21">
        <f t="shared" si="12"/>
        <v>393770</v>
      </c>
      <c r="I319" s="21">
        <f>INDEX(Data[],MATCH($A319,Data[Dist],0),MATCH(I$5,Data[#Headers],0))</f>
        <v>517303</v>
      </c>
      <c r="K319" s="59">
        <f>INDEX('Payment Total'!$A$7:$H$331,MATCH('Payment by Source'!$A319,'Payment Total'!$A$7:$A$331,0),3)-I319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3937700</v>
      </c>
      <c r="V319" s="136">
        <f t="shared" si="13"/>
        <v>393770</v>
      </c>
      <c r="W319" s="136">
        <f t="shared" si="14"/>
        <v>3937700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17144</v>
      </c>
      <c r="D320" s="21">
        <f>IF(Notes!$B$2="June",ROUND('Budget by Source'!D320/10,0)+Q320,ROUND('Budget by Source'!D320/10,0))</f>
        <v>58482</v>
      </c>
      <c r="E320" s="21">
        <f>IF(Notes!$B$2="June",ROUND('Budget by Source'!E320/10,0)+R320,ROUND('Budget by Source'!E320/10,0))</f>
        <v>4654</v>
      </c>
      <c r="F320" s="21">
        <f>IF(Notes!$B$2="June",ROUND('Budget by Source'!F320/10,0)+S320,ROUND('Budget by Source'!F320/10,0))</f>
        <v>4340</v>
      </c>
      <c r="G320" s="21">
        <f>IF(Notes!$B$2="June",ROUND('Budget by Source'!G320/10,0)+T320,ROUND('Budget by Source'!G320/10,0))</f>
        <v>22178</v>
      </c>
      <c r="H320" s="21">
        <f t="shared" si="12"/>
        <v>296383</v>
      </c>
      <c r="I320" s="21">
        <f>INDEX(Data[],MATCH($A320,Data[Dist],0),MATCH(I$5,Data[#Headers],0))</f>
        <v>403181</v>
      </c>
      <c r="K320" s="59">
        <f>INDEX('Payment Total'!$A$7:$H$331,MATCH('Payment by Source'!$A320,'Payment Total'!$A$7:$A$331,0),3)-I320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2963829</v>
      </c>
      <c r="V320" s="136">
        <f t="shared" si="13"/>
        <v>296383</v>
      </c>
      <c r="W320" s="136">
        <f t="shared" si="14"/>
        <v>2963830</v>
      </c>
    </row>
    <row r="321" spans="1:23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17168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6821</v>
      </c>
      <c r="F321" s="21">
        <f>IF(Notes!$B$2="June",ROUND('Budget by Source'!F321/10,0)+S321,ROUND('Budget by Source'!F321/10,0))</f>
        <v>6568</v>
      </c>
      <c r="G321" s="21">
        <f>IF(Notes!$B$2="June",ROUND('Budget by Source'!G321/10,0)+T321,ROUND('Budget by Source'!G321/10,0))</f>
        <v>30759</v>
      </c>
      <c r="H321" s="21">
        <f t="shared" si="12"/>
        <v>495383</v>
      </c>
      <c r="I321" s="21">
        <f>INDEX(Data[],MATCH($A321,Data[Dist],0),MATCH(I$5,Data[#Headers],0))</f>
        <v>628986</v>
      </c>
      <c r="K321" s="59">
        <f>INDEX('Payment Total'!$A$7:$H$331,MATCH('Payment by Source'!$A321,'Payment Total'!$A$7:$A$331,0),3)-I321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4953825</v>
      </c>
      <c r="V321" s="136">
        <f t="shared" si="13"/>
        <v>495383</v>
      </c>
      <c r="W321" s="136">
        <f t="shared" si="14"/>
        <v>4953830</v>
      </c>
    </row>
    <row r="322" spans="1:23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49369</v>
      </c>
      <c r="E322" s="21">
        <f>IF(Notes!$B$2="June",ROUND('Budget by Source'!E322/10,0)+R322,ROUND('Budget by Source'!E322/10,0))</f>
        <v>4361</v>
      </c>
      <c r="F322" s="21">
        <f>IF(Notes!$B$2="June",ROUND('Budget by Source'!F322/10,0)+S322,ROUND('Budget by Source'!F322/10,0))</f>
        <v>4374</v>
      </c>
      <c r="G322" s="21">
        <f>IF(Notes!$B$2="June",ROUND('Budget by Source'!G322/10,0)+T322,ROUND('Budget by Source'!G322/10,0))</f>
        <v>20319</v>
      </c>
      <c r="H322" s="21">
        <f t="shared" si="12"/>
        <v>214609</v>
      </c>
      <c r="I322" s="21">
        <f>INDEX(Data[],MATCH($A322,Data[Dist],0),MATCH(I$5,Data[#Headers],0))</f>
        <v>303942</v>
      </c>
      <c r="K322" s="59">
        <f>INDEX('Payment Total'!$A$7:$H$331,MATCH('Payment by Source'!$A322,'Payment Total'!$A$7:$A$331,0),3)-I322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2146102</v>
      </c>
      <c r="V322" s="136">
        <f t="shared" si="13"/>
        <v>214610</v>
      </c>
      <c r="W322" s="136">
        <f t="shared" si="14"/>
        <v>2146100</v>
      </c>
    </row>
    <row r="323" spans="1:23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3117</v>
      </c>
      <c r="D323" s="21">
        <f>IF(Notes!$B$2="June",ROUND('Budget by Source'!D323/10,0)+Q323,ROUND('Budget by Source'!D323/10,0))</f>
        <v>27631</v>
      </c>
      <c r="E323" s="21">
        <f>IF(Notes!$B$2="June",ROUND('Budget by Source'!E323/10,0)+R323,ROUND('Budget by Source'!E323/10,0))</f>
        <v>1929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82704</v>
      </c>
      <c r="I323" s="21">
        <f>INDEX(Data[],MATCH($A323,Data[Dist],0),MATCH(I$5,Data[#Headers],0))</f>
        <v>124414</v>
      </c>
      <c r="K323" s="59">
        <f>INDEX('Payment Total'!$A$7:$H$331,MATCH('Payment by Source'!$A323,'Payment Total'!$A$7:$A$331,0),3)-I323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827042</v>
      </c>
      <c r="V323" s="136">
        <f t="shared" si="13"/>
        <v>82704</v>
      </c>
      <c r="W323" s="136">
        <f t="shared" si="14"/>
        <v>827040</v>
      </c>
    </row>
    <row r="324" spans="1:23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18703</v>
      </c>
      <c r="D324" s="21">
        <f>IF(Notes!$B$2="June",ROUND('Budget by Source'!D324/10,0)+Q324,ROUND('Budget by Source'!D324/10,0))</f>
        <v>95495</v>
      </c>
      <c r="E324" s="21">
        <f>IF(Notes!$B$2="June",ROUND('Budget by Source'!E324/10,0)+R324,ROUND('Budget by Source'!E324/10,0))</f>
        <v>7919</v>
      </c>
      <c r="F324" s="21">
        <f>IF(Notes!$B$2="June",ROUND('Budget by Source'!F324/10,0)+S324,ROUND('Budget by Source'!F324/10,0))</f>
        <v>8812</v>
      </c>
      <c r="G324" s="21">
        <f>IF(Notes!$B$2="June",ROUND('Budget by Source'!G324/10,0)+T324,ROUND('Budget by Source'!G324/10,0))</f>
        <v>45064</v>
      </c>
      <c r="H324" s="21">
        <f t="shared" si="12"/>
        <v>648899</v>
      </c>
      <c r="I324" s="21">
        <f>INDEX(Data[],MATCH($A324,Data[Dist],0),MATCH(I$5,Data[#Headers],0))</f>
        <v>824892</v>
      </c>
      <c r="K324" s="59">
        <f>INDEX('Payment Total'!$A$7:$H$331,MATCH('Payment by Source'!$A324,'Payment Total'!$A$7:$A$331,0),3)-I324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6488991</v>
      </c>
      <c r="V324" s="136">
        <f t="shared" si="13"/>
        <v>648899</v>
      </c>
      <c r="W324" s="136">
        <f t="shared" si="14"/>
        <v>6488990</v>
      </c>
    </row>
    <row r="325" spans="1:23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15586</v>
      </c>
      <c r="D325" s="21">
        <f>IF(Notes!$B$2="June",ROUND('Budget by Source'!D325/10,0)+Q325,ROUND('Budget by Source'!D325/10,0))</f>
        <v>75589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32165</v>
      </c>
      <c r="H325" s="21">
        <f t="shared" si="12"/>
        <v>535542</v>
      </c>
      <c r="I325" s="21">
        <f>INDEX(Data[],MATCH($A325,Data[Dist],0),MATCH(I$5,Data[#Headers],0))</f>
        <v>672116</v>
      </c>
      <c r="K325" s="59">
        <f>INDEX('Payment Total'!$A$7:$H$331,MATCH('Payment by Source'!$A325,'Payment Total'!$A$7:$A$331,0),3)-I325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5355426</v>
      </c>
      <c r="V325" s="136">
        <f t="shared" si="13"/>
        <v>535543</v>
      </c>
      <c r="W325" s="136">
        <f t="shared" si="14"/>
        <v>5355430</v>
      </c>
    </row>
    <row r="326" spans="1:23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7403</v>
      </c>
      <c r="D326" s="21">
        <f>IF(Notes!$B$2="June",ROUND('Budget by Source'!D326/10,0)+Q326,ROUND('Budget by Source'!D326/10,0))</f>
        <v>38248</v>
      </c>
      <c r="E326" s="21">
        <f>IF(Notes!$B$2="June",ROUND('Budget by Source'!E326/10,0)+R326,ROUND('Budget by Source'!E326/10,0))</f>
        <v>2725</v>
      </c>
      <c r="F326" s="21">
        <f>IF(Notes!$B$2="June",ROUND('Budget by Source'!F326/10,0)+S326,ROUND('Budget by Source'!F326/10,0))</f>
        <v>2413</v>
      </c>
      <c r="G326" s="21">
        <f>IF(Notes!$B$2="June",ROUND('Budget by Source'!G326/10,0)+T326,ROUND('Budget by Source'!G326/10,0))</f>
        <v>11959</v>
      </c>
      <c r="H326" s="21">
        <f t="shared" si="12"/>
        <v>192302</v>
      </c>
      <c r="I326" s="21">
        <f>INDEX(Data[],MATCH($A326,Data[Dist],0),MATCH(I$5,Data[#Headers],0))</f>
        <v>255050</v>
      </c>
      <c r="K326" s="59">
        <f>INDEX('Payment Total'!$A$7:$H$331,MATCH('Payment by Source'!$A326,'Payment Total'!$A$7:$A$331,0),3)-I326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1923017</v>
      </c>
      <c r="V326" s="136">
        <f t="shared" si="13"/>
        <v>192302</v>
      </c>
      <c r="W326" s="136">
        <f t="shared" si="14"/>
        <v>1923020</v>
      </c>
    </row>
    <row r="327" spans="1:23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28452</v>
      </c>
      <c r="D327" s="21">
        <f>IF(Notes!$B$2="June",ROUND('Budget by Source'!D327/10,0)+Q327,ROUND('Budget by Source'!D327/10,0))</f>
        <v>122063</v>
      </c>
      <c r="E327" s="21">
        <f>IF(Notes!$B$2="June",ROUND('Budget by Source'!E327/10,0)+R327,ROUND('Budget by Source'!E327/10,0))</f>
        <v>14077</v>
      </c>
      <c r="F327" s="21">
        <f>IF(Notes!$B$2="June",ROUND('Budget by Source'!F327/10,0)+S327,ROUND('Budget by Source'!F327/10,0))</f>
        <v>11885</v>
      </c>
      <c r="G327" s="21">
        <f>IF(Notes!$B$2="June",ROUND('Budget by Source'!G327/10,0)+T327,ROUND('Budget by Source'!G327/10,0))</f>
        <v>63151</v>
      </c>
      <c r="H327" s="21">
        <f t="shared" ref="H327:H330" si="15">I327-SUM(C327:G327)</f>
        <v>995114</v>
      </c>
      <c r="I327" s="21">
        <f>INDEX(Data[],MATCH($A327,Data[Dist],0),MATCH(I$5,Data[#Headers],0))</f>
        <v>1234742</v>
      </c>
      <c r="K327" s="59">
        <f>INDEX('Payment Total'!$A$7:$H$331,MATCH('Payment by Source'!$A327,'Payment Total'!$A$7:$A$331,0),3)-I327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9951152</v>
      </c>
      <c r="V327" s="136">
        <f t="shared" ref="V327:V329" si="16">ROUND(U327/10,0)</f>
        <v>995115</v>
      </c>
      <c r="W327" s="136">
        <f t="shared" ref="W327:W329" si="17">V327*10</f>
        <v>9951150</v>
      </c>
    </row>
    <row r="328" spans="1:23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11300</v>
      </c>
      <c r="D328" s="21">
        <f>IF(Notes!$B$2="June",ROUND('Budget by Source'!D328/10,0)+Q328,ROUND('Budget by Source'!D328/10,0))</f>
        <v>51216</v>
      </c>
      <c r="E328" s="21">
        <f>IF(Notes!$B$2="June",ROUND('Budget by Source'!E328/10,0)+R328,ROUND('Budget by Source'!E328/10,0))</f>
        <v>4313</v>
      </c>
      <c r="F328" s="21">
        <f>IF(Notes!$B$2="June",ROUND('Budget by Source'!F328/10,0)+S328,ROUND('Budget by Source'!F328/10,0))</f>
        <v>4127</v>
      </c>
      <c r="G328" s="21">
        <f>IF(Notes!$B$2="June",ROUND('Budget by Source'!G328/10,0)+T328,ROUND('Budget by Source'!G328/10,0))</f>
        <v>19227</v>
      </c>
      <c r="H328" s="21">
        <f t="shared" si="15"/>
        <v>294361</v>
      </c>
      <c r="I328" s="21">
        <f>INDEX(Data[],MATCH($A328,Data[Dist],0),MATCH(I$5,Data[#Headers],0))</f>
        <v>384544</v>
      </c>
      <c r="K328" s="59">
        <f>INDEX('Payment Total'!$A$7:$H$331,MATCH('Payment by Source'!$A328,'Payment Total'!$A$7:$A$331,0),3)-I328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2943622</v>
      </c>
      <c r="V328" s="136">
        <f t="shared" si="16"/>
        <v>294362</v>
      </c>
      <c r="W328" s="136">
        <f t="shared" si="17"/>
        <v>2943620</v>
      </c>
    </row>
    <row r="329" spans="1:23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48648</v>
      </c>
      <c r="E329" s="21">
        <f>IF(Notes!$B$2="June",ROUND('Budget by Source'!E329/10,0)+R329,ROUND('Budget by Source'!E329/10,0))</f>
        <v>4019</v>
      </c>
      <c r="F329" s="21">
        <f>IF(Notes!$B$2="June",ROUND('Budget by Source'!F329/10,0)+S329,ROUND('Budget by Source'!F329/10,0))</f>
        <v>3825</v>
      </c>
      <c r="G329" s="21">
        <f>IF(Notes!$B$2="June",ROUND('Budget by Source'!G329/10,0)+T329,ROUND('Budget by Source'!G329/10,0))</f>
        <v>19575</v>
      </c>
      <c r="H329" s="21">
        <f t="shared" si="15"/>
        <v>300280</v>
      </c>
      <c r="I329" s="21">
        <f>INDEX(Data[],MATCH($A329,Data[Dist],0),MATCH(I$5,Data[#Headers],0))</f>
        <v>387257</v>
      </c>
      <c r="K329" s="59">
        <f>INDEX('Payment Total'!$A$7:$H$331,MATCH('Payment by Source'!$A329,'Payment Total'!$A$7:$A$331,0),3)-I329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3002810</v>
      </c>
      <c r="V329" s="136">
        <f t="shared" si="16"/>
        <v>300281</v>
      </c>
      <c r="W329" s="136">
        <f t="shared" si="17"/>
        <v>3002810</v>
      </c>
    </row>
    <row r="330" spans="1:23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22989</v>
      </c>
      <c r="D330" s="21">
        <f>IF(Notes!$B$2="June",ROUND('Budget by Source'!D330/10,0)+Q330,ROUND('Budget by Source'!D330/10,0))</f>
        <v>86738</v>
      </c>
      <c r="E330" s="21">
        <f>IF(Notes!$B$2="June",ROUND('Budget by Source'!E330/10,0)+R330,ROUND('Budget by Source'!E330/10,0))</f>
        <v>8121</v>
      </c>
      <c r="F330" s="21">
        <f>IF(Notes!$B$2="June",ROUND('Budget by Source'!F330/10,0)+S330,ROUND('Budget by Source'!F330/10,0))</f>
        <v>7654</v>
      </c>
      <c r="G330" s="21">
        <f>IF(Notes!$B$2="June",ROUND('Budget by Source'!G330/10,0)+T330,ROUND('Budget by Source'!G330/10,0))</f>
        <v>40932</v>
      </c>
      <c r="H330" s="21">
        <f t="shared" si="15"/>
        <v>621072</v>
      </c>
      <c r="I330" s="21">
        <f>INDEX(Data[],MATCH($A330,Data[Dist],0),MATCH(I$5,Data[#Headers],0))</f>
        <v>787506</v>
      </c>
      <c r="K330" s="59">
        <f>INDEX('Payment Total'!$A$7:$H$331,MATCH('Payment by Source'!$A330,'Payment Total'!$A$7:$A$331,0),3)-I330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6210736</v>
      </c>
      <c r="V330" s="136">
        <f>ROUND(U330/10,0)</f>
        <v>621074</v>
      </c>
      <c r="W330" s="136">
        <f>V330*10</f>
        <v>6210740</v>
      </c>
    </row>
    <row r="331" spans="1:23" ht="13.5" thickBot="1" x14ac:dyDescent="0.25">
      <c r="A331" s="109" t="s">
        <v>779</v>
      </c>
      <c r="B331" s="20" t="s">
        <v>778</v>
      </c>
      <c r="C331" s="23">
        <f t="shared" ref="C331:I331" si="18">SUM(C6:C330)</f>
        <v>9103429</v>
      </c>
      <c r="D331" s="23">
        <f t="shared" si="18"/>
        <v>40114343</v>
      </c>
      <c r="E331" s="23">
        <f t="shared" si="18"/>
        <v>4128940</v>
      </c>
      <c r="F331" s="23">
        <f t="shared" si="18"/>
        <v>3796721</v>
      </c>
      <c r="G331" s="23">
        <f t="shared" si="18"/>
        <v>18922945</v>
      </c>
      <c r="H331" s="23">
        <f t="shared" si="18"/>
        <v>288133081</v>
      </c>
      <c r="I331" s="23">
        <f t="shared" si="18"/>
        <v>364199459</v>
      </c>
    </row>
    <row r="332" spans="1:23" ht="13.5" thickTop="1" x14ac:dyDescent="0.2"/>
  </sheetData>
  <sheetProtection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activeCell="E327" sqref="E327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15970</v>
      </c>
      <c r="I2" s="1">
        <v>0</v>
      </c>
      <c r="J2" s="3">
        <v>4340427</v>
      </c>
      <c r="K2" s="3">
        <v>4324457</v>
      </c>
      <c r="L2" s="3">
        <v>4324457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3180096</v>
      </c>
      <c r="T2" s="3">
        <v>3180096</v>
      </c>
      <c r="U2" s="3">
        <v>434043</v>
      </c>
      <c r="V2" s="3">
        <v>434043</v>
      </c>
      <c r="W2" s="3">
        <v>434043</v>
      </c>
      <c r="X2" s="3">
        <v>434043</v>
      </c>
      <c r="Y2" s="3">
        <v>431381</v>
      </c>
      <c r="Z2" s="3">
        <v>431381</v>
      </c>
      <c r="AA2" s="4">
        <v>431381</v>
      </c>
      <c r="AB2" s="4">
        <v>431381</v>
      </c>
      <c r="AC2" s="4">
        <v>431381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2167553</v>
      </c>
      <c r="AJ2" s="4">
        <v>2598934</v>
      </c>
      <c r="AK2" s="4">
        <v>3030315</v>
      </c>
      <c r="AL2" s="4">
        <v>3461696</v>
      </c>
      <c r="AM2" s="4">
        <v>3893077</v>
      </c>
      <c r="AN2" s="4">
        <v>4324457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6404</v>
      </c>
      <c r="I3" s="3">
        <v>0</v>
      </c>
      <c r="J3" s="3">
        <v>1996722</v>
      </c>
      <c r="K3" s="3">
        <v>1990318</v>
      </c>
      <c r="L3" s="3">
        <v>1990318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1434339</v>
      </c>
      <c r="T3" s="3">
        <v>1434339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198605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1990318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48763</v>
      </c>
      <c r="I4" s="1">
        <v>0</v>
      </c>
      <c r="J4" s="3">
        <v>16730189</v>
      </c>
      <c r="K4" s="3">
        <v>16681426</v>
      </c>
      <c r="L4" s="3">
        <v>16681426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13579673</v>
      </c>
      <c r="T4" s="3">
        <v>13579673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1664892</v>
      </c>
      <c r="Z4" s="3">
        <v>1664892</v>
      </c>
      <c r="AA4" s="4">
        <v>1664892</v>
      </c>
      <c r="AB4" s="4">
        <v>1664892</v>
      </c>
      <c r="AC4" s="4">
        <v>1664892</v>
      </c>
      <c r="AD4" s="4">
        <v>1664890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8356968</v>
      </c>
      <c r="AJ4" s="4">
        <v>10021860</v>
      </c>
      <c r="AK4" s="4">
        <v>11686752</v>
      </c>
      <c r="AL4" s="4">
        <v>13351644</v>
      </c>
      <c r="AM4" s="4">
        <v>15016536</v>
      </c>
      <c r="AN4" s="4">
        <v>16681426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12104</v>
      </c>
      <c r="I5" s="1">
        <v>0</v>
      </c>
      <c r="J5" s="3">
        <v>4032818</v>
      </c>
      <c r="K5" s="3">
        <v>4020714</v>
      </c>
      <c r="L5" s="3">
        <v>4020714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3132895</v>
      </c>
      <c r="T5" s="3">
        <v>3132895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401265</v>
      </c>
      <c r="AB5" s="4">
        <v>401265</v>
      </c>
      <c r="AC5" s="4">
        <v>401265</v>
      </c>
      <c r="AD5" s="4">
        <v>401263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2816921</v>
      </c>
      <c r="AL5" s="4">
        <v>3218186</v>
      </c>
      <c r="AM5" s="4">
        <v>3619451</v>
      </c>
      <c r="AN5" s="4">
        <v>4020714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4465</v>
      </c>
      <c r="I6" s="3">
        <v>0</v>
      </c>
      <c r="J6" s="3">
        <v>1020105</v>
      </c>
      <c r="K6" s="3">
        <v>1015640</v>
      </c>
      <c r="L6" s="3">
        <v>1015640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629755</v>
      </c>
      <c r="T6" s="3">
        <v>629755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101266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1015640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24345</v>
      </c>
      <c r="I7" s="3">
        <v>0</v>
      </c>
      <c r="J7" s="3">
        <v>8591286</v>
      </c>
      <c r="K7" s="3">
        <v>8566941</v>
      </c>
      <c r="L7" s="3">
        <v>8566941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6895193</v>
      </c>
      <c r="T7" s="3">
        <v>6895193</v>
      </c>
      <c r="U7" s="3">
        <v>859129</v>
      </c>
      <c r="V7" s="3">
        <v>859129</v>
      </c>
      <c r="W7" s="3">
        <v>859129</v>
      </c>
      <c r="X7" s="3">
        <v>859129</v>
      </c>
      <c r="Y7" s="3">
        <v>855071</v>
      </c>
      <c r="Z7" s="3">
        <v>855071</v>
      </c>
      <c r="AA7" s="4">
        <v>855071</v>
      </c>
      <c r="AB7" s="4">
        <v>855071</v>
      </c>
      <c r="AC7" s="4">
        <v>855071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4291587</v>
      </c>
      <c r="AJ7" s="4">
        <v>5146658</v>
      </c>
      <c r="AK7" s="4">
        <v>6001729</v>
      </c>
      <c r="AL7" s="4">
        <v>6856800</v>
      </c>
      <c r="AM7" s="4">
        <v>7711871</v>
      </c>
      <c r="AN7" s="4">
        <v>8566941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12207</v>
      </c>
      <c r="I8" s="1">
        <v>0</v>
      </c>
      <c r="J8" s="3">
        <v>3711708</v>
      </c>
      <c r="K8" s="3">
        <v>3699501</v>
      </c>
      <c r="L8" s="3">
        <v>3699501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2750687</v>
      </c>
      <c r="T8" s="3">
        <v>2750687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369136</v>
      </c>
      <c r="AB8" s="4">
        <v>369136</v>
      </c>
      <c r="AC8" s="4">
        <v>369136</v>
      </c>
      <c r="AD8" s="4">
        <v>369137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2592092</v>
      </c>
      <c r="AL8" s="4">
        <v>2961228</v>
      </c>
      <c r="AM8" s="4">
        <v>3330364</v>
      </c>
      <c r="AN8" s="4">
        <v>3699501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6019</v>
      </c>
      <c r="I9" s="1">
        <v>0</v>
      </c>
      <c r="J9" s="3">
        <v>1849117</v>
      </c>
      <c r="K9" s="3">
        <v>1843098</v>
      </c>
      <c r="L9" s="3">
        <v>1843098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1296123</v>
      </c>
      <c r="T9" s="3">
        <v>1296123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183909</v>
      </c>
      <c r="AB9" s="4">
        <v>183909</v>
      </c>
      <c r="AC9" s="4">
        <v>183909</v>
      </c>
      <c r="AD9" s="4">
        <v>183907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1291373</v>
      </c>
      <c r="AL9" s="4">
        <v>1475282</v>
      </c>
      <c r="AM9" s="4">
        <v>1659191</v>
      </c>
      <c r="AN9" s="4">
        <v>1843098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31785</v>
      </c>
      <c r="I10" s="1">
        <v>0</v>
      </c>
      <c r="J10" s="3">
        <v>8723582</v>
      </c>
      <c r="K10" s="3">
        <v>8691797</v>
      </c>
      <c r="L10" s="3">
        <v>8691797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6218570</v>
      </c>
      <c r="T10" s="3">
        <v>6218570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867061</v>
      </c>
      <c r="Z10" s="3">
        <v>867061</v>
      </c>
      <c r="AA10" s="4">
        <v>867061</v>
      </c>
      <c r="AB10" s="4">
        <v>867061</v>
      </c>
      <c r="AC10" s="4">
        <v>867061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4356493</v>
      </c>
      <c r="AJ10" s="4">
        <v>5223554</v>
      </c>
      <c r="AK10" s="4">
        <v>6090615</v>
      </c>
      <c r="AL10" s="4">
        <v>6957676</v>
      </c>
      <c r="AM10" s="4">
        <v>7824737</v>
      </c>
      <c r="AN10" s="4">
        <v>8691797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24991</v>
      </c>
      <c r="I11" s="1">
        <v>0</v>
      </c>
      <c r="J11" s="3">
        <v>7795278</v>
      </c>
      <c r="K11" s="3">
        <v>7770287</v>
      </c>
      <c r="L11" s="3">
        <v>7770287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5832458</v>
      </c>
      <c r="T11" s="3">
        <v>5832458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775363</v>
      </c>
      <c r="Z11" s="3">
        <v>775363</v>
      </c>
      <c r="AA11" s="4">
        <v>775362</v>
      </c>
      <c r="AB11" s="4">
        <v>775362</v>
      </c>
      <c r="AC11" s="4">
        <v>775362</v>
      </c>
      <c r="AD11" s="4">
        <v>775363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3893475</v>
      </c>
      <c r="AJ11" s="4">
        <v>4668838</v>
      </c>
      <c r="AK11" s="4">
        <v>5444200</v>
      </c>
      <c r="AL11" s="4">
        <v>6219562</v>
      </c>
      <c r="AM11" s="4">
        <v>6994924</v>
      </c>
      <c r="AN11" s="4">
        <v>7770287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11604</v>
      </c>
      <c r="I12" s="1">
        <v>0</v>
      </c>
      <c r="J12" s="3">
        <v>3583751</v>
      </c>
      <c r="K12" s="3">
        <v>3572147</v>
      </c>
      <c r="L12" s="3">
        <v>3572147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2686476</v>
      </c>
      <c r="T12" s="3">
        <v>2686476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356441</v>
      </c>
      <c r="AB12" s="4">
        <v>356441</v>
      </c>
      <c r="AC12" s="4">
        <v>356441</v>
      </c>
      <c r="AD12" s="4">
        <v>356442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2502823</v>
      </c>
      <c r="AL12" s="4">
        <v>2859264</v>
      </c>
      <c r="AM12" s="4">
        <v>3215705</v>
      </c>
      <c r="AN12" s="4">
        <v>3572147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18931</v>
      </c>
      <c r="I13" s="1">
        <v>0</v>
      </c>
      <c r="J13" s="3">
        <v>5244192</v>
      </c>
      <c r="K13" s="3">
        <v>5225261</v>
      </c>
      <c r="L13" s="3">
        <v>5225261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3730169</v>
      </c>
      <c r="T13" s="3">
        <v>3730169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521264</v>
      </c>
      <c r="Z13" s="3">
        <v>521264</v>
      </c>
      <c r="AA13" s="4">
        <v>521264</v>
      </c>
      <c r="AB13" s="4">
        <v>521264</v>
      </c>
      <c r="AC13" s="4">
        <v>521264</v>
      </c>
      <c r="AD13" s="4">
        <v>521265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2618940</v>
      </c>
      <c r="AJ13" s="4">
        <v>3140204</v>
      </c>
      <c r="AK13" s="4">
        <v>3661468</v>
      </c>
      <c r="AL13" s="4">
        <v>4182732</v>
      </c>
      <c r="AM13" s="4">
        <v>4703996</v>
      </c>
      <c r="AN13" s="4">
        <v>5225261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102379</v>
      </c>
      <c r="I14" s="1">
        <v>0</v>
      </c>
      <c r="J14" s="3">
        <v>26489950</v>
      </c>
      <c r="K14" s="3">
        <v>26387571</v>
      </c>
      <c r="L14" s="3">
        <v>26387571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19611776</v>
      </c>
      <c r="T14" s="3">
        <v>19611776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2631932</v>
      </c>
      <c r="Z14" s="3">
        <v>2631932</v>
      </c>
      <c r="AA14" s="4">
        <v>2631932</v>
      </c>
      <c r="AB14" s="4">
        <v>2631932</v>
      </c>
      <c r="AC14" s="4">
        <v>2631932</v>
      </c>
      <c r="AD14" s="4">
        <v>2631931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13227912</v>
      </c>
      <c r="AJ14" s="4">
        <v>15859844</v>
      </c>
      <c r="AK14" s="4">
        <v>18491776</v>
      </c>
      <c r="AL14" s="4">
        <v>21123708</v>
      </c>
      <c r="AM14" s="4">
        <v>23755640</v>
      </c>
      <c r="AN14" s="4">
        <v>26387571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28301</v>
      </c>
      <c r="I15" s="1">
        <v>0</v>
      </c>
      <c r="J15" s="3">
        <v>9502495</v>
      </c>
      <c r="K15" s="3">
        <v>9474194</v>
      </c>
      <c r="L15" s="3">
        <v>9474194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7354186</v>
      </c>
      <c r="T15" s="3">
        <v>7354186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945532</v>
      </c>
      <c r="Z15" s="3">
        <v>945532</v>
      </c>
      <c r="AA15" s="4">
        <v>945533</v>
      </c>
      <c r="AB15" s="4">
        <v>945533</v>
      </c>
      <c r="AC15" s="4">
        <v>945533</v>
      </c>
      <c r="AD15" s="4">
        <v>945531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4746532</v>
      </c>
      <c r="AJ15" s="4">
        <v>5692064</v>
      </c>
      <c r="AK15" s="4">
        <v>6637597</v>
      </c>
      <c r="AL15" s="4">
        <v>7583130</v>
      </c>
      <c r="AM15" s="4">
        <v>8528663</v>
      </c>
      <c r="AN15" s="4">
        <v>9474194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4999</v>
      </c>
      <c r="I16" s="1">
        <v>0</v>
      </c>
      <c r="J16" s="3">
        <v>1679510</v>
      </c>
      <c r="K16" s="3">
        <v>1674511</v>
      </c>
      <c r="L16" s="3">
        <v>1674511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1186822</v>
      </c>
      <c r="T16" s="3">
        <v>1186822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167118</v>
      </c>
      <c r="AB16" s="4">
        <v>167118</v>
      </c>
      <c r="AC16" s="4">
        <v>167118</v>
      </c>
      <c r="AD16" s="4">
        <v>167117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1173158</v>
      </c>
      <c r="AL16" s="4">
        <v>1340276</v>
      </c>
      <c r="AM16" s="4">
        <v>1507394</v>
      </c>
      <c r="AN16" s="4">
        <v>1674511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284568</v>
      </c>
      <c r="I17" s="1">
        <v>0</v>
      </c>
      <c r="J17" s="3">
        <v>87703050</v>
      </c>
      <c r="K17" s="3">
        <v>87418482</v>
      </c>
      <c r="L17" s="3">
        <v>87418482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70491370</v>
      </c>
      <c r="T17" s="3">
        <v>70491370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8722877</v>
      </c>
      <c r="Z17" s="3">
        <v>8722877</v>
      </c>
      <c r="AA17" s="4">
        <v>8722877</v>
      </c>
      <c r="AB17" s="4">
        <v>8722877</v>
      </c>
      <c r="AC17" s="4">
        <v>8722877</v>
      </c>
      <c r="AD17" s="4">
        <v>8722877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43804097</v>
      </c>
      <c r="AJ17" s="4">
        <v>52526974</v>
      </c>
      <c r="AK17" s="4">
        <v>61249851</v>
      </c>
      <c r="AL17" s="4">
        <v>69972728</v>
      </c>
      <c r="AM17" s="4">
        <v>78695605</v>
      </c>
      <c r="AN17" s="4">
        <v>87418482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17877</v>
      </c>
      <c r="I18" s="3">
        <v>0</v>
      </c>
      <c r="J18" s="3">
        <v>6101976</v>
      </c>
      <c r="K18" s="3">
        <v>6084099</v>
      </c>
      <c r="L18" s="3">
        <v>6084099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4759037</v>
      </c>
      <c r="T18" s="3">
        <v>4759037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607218</v>
      </c>
      <c r="Z18" s="3">
        <v>607218</v>
      </c>
      <c r="AA18" s="4">
        <v>607218</v>
      </c>
      <c r="AB18" s="4">
        <v>607218</v>
      </c>
      <c r="AC18" s="4">
        <v>607218</v>
      </c>
      <c r="AD18" s="4">
        <v>607217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3048010</v>
      </c>
      <c r="AJ18" s="4">
        <v>3655228</v>
      </c>
      <c r="AK18" s="4">
        <v>4262446</v>
      </c>
      <c r="AL18" s="4">
        <v>4869664</v>
      </c>
      <c r="AM18" s="4">
        <v>5476882</v>
      </c>
      <c r="AN18" s="4">
        <v>6084099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8940</v>
      </c>
      <c r="I19" s="1">
        <v>0</v>
      </c>
      <c r="J19" s="3">
        <v>1834051</v>
      </c>
      <c r="K19" s="3">
        <v>1825111</v>
      </c>
      <c r="L19" s="3">
        <v>1825111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1074272</v>
      </c>
      <c r="T19" s="3">
        <v>1074272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181916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1825111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6591</v>
      </c>
      <c r="I20" s="3">
        <v>0</v>
      </c>
      <c r="J20" s="3">
        <v>1544293</v>
      </c>
      <c r="K20" s="3">
        <v>1537702</v>
      </c>
      <c r="L20" s="3">
        <v>1537702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931512</v>
      </c>
      <c r="T20" s="3">
        <v>931512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153331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1537702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31845</v>
      </c>
      <c r="I21" s="1">
        <v>0</v>
      </c>
      <c r="J21" s="3">
        <v>11272701</v>
      </c>
      <c r="K21" s="3">
        <v>11240856</v>
      </c>
      <c r="L21" s="3">
        <v>11240856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9054071</v>
      </c>
      <c r="T21" s="3">
        <v>9054071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1121963</v>
      </c>
      <c r="Z21" s="3">
        <v>1121963</v>
      </c>
      <c r="AA21" s="4">
        <v>1121963</v>
      </c>
      <c r="AB21" s="4">
        <v>1121963</v>
      </c>
      <c r="AC21" s="4">
        <v>1121963</v>
      </c>
      <c r="AD21" s="4">
        <v>1121961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5631043</v>
      </c>
      <c r="AJ21" s="4">
        <v>6753006</v>
      </c>
      <c r="AK21" s="4">
        <v>7874969</v>
      </c>
      <c r="AL21" s="4">
        <v>8996932</v>
      </c>
      <c r="AM21" s="4">
        <v>10118895</v>
      </c>
      <c r="AN21" s="4">
        <v>11240856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11496</v>
      </c>
      <c r="I22" s="3">
        <v>0</v>
      </c>
      <c r="J22" s="3">
        <v>3275898</v>
      </c>
      <c r="K22" s="3">
        <v>3264402</v>
      </c>
      <c r="L22" s="3">
        <v>3264402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2346850</v>
      </c>
      <c r="T22" s="3">
        <v>2346850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325674</v>
      </c>
      <c r="Z22" s="3">
        <v>325674</v>
      </c>
      <c r="AA22" s="4">
        <v>325674</v>
      </c>
      <c r="AB22" s="4">
        <v>325674</v>
      </c>
      <c r="AC22" s="4">
        <v>325674</v>
      </c>
      <c r="AD22" s="4">
        <v>325672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1636034</v>
      </c>
      <c r="AJ22" s="4">
        <v>1961708</v>
      </c>
      <c r="AK22" s="4">
        <v>2287382</v>
      </c>
      <c r="AL22" s="4">
        <v>2613056</v>
      </c>
      <c r="AM22" s="4">
        <v>2938730</v>
      </c>
      <c r="AN22" s="4">
        <v>3264402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17580</v>
      </c>
      <c r="I23" s="1">
        <v>0</v>
      </c>
      <c r="J23" s="3">
        <v>4332302</v>
      </c>
      <c r="K23" s="3">
        <v>4314722</v>
      </c>
      <c r="L23" s="3">
        <v>4314722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3050952</v>
      </c>
      <c r="T23" s="3">
        <v>3050952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430300</v>
      </c>
      <c r="Z23" s="3">
        <v>430300</v>
      </c>
      <c r="AA23" s="4">
        <v>430301</v>
      </c>
      <c r="AB23" s="4">
        <v>430301</v>
      </c>
      <c r="AC23" s="4">
        <v>430301</v>
      </c>
      <c r="AD23" s="4">
        <v>430299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2163220</v>
      </c>
      <c r="AJ23" s="4">
        <v>2593520</v>
      </c>
      <c r="AK23" s="4">
        <v>3023821</v>
      </c>
      <c r="AL23" s="4">
        <v>3454122</v>
      </c>
      <c r="AM23" s="4">
        <v>3884423</v>
      </c>
      <c r="AN23" s="4">
        <v>4314722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39029</v>
      </c>
      <c r="I24" s="1">
        <v>0</v>
      </c>
      <c r="J24" s="3">
        <v>13542121</v>
      </c>
      <c r="K24" s="3">
        <v>13503092</v>
      </c>
      <c r="L24" s="3">
        <v>13503092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10795232</v>
      </c>
      <c r="T24" s="3">
        <v>10795232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1347707</v>
      </c>
      <c r="Z24" s="3">
        <v>1347707</v>
      </c>
      <c r="AA24" s="4">
        <v>1347708</v>
      </c>
      <c r="AB24" s="4">
        <v>1347708</v>
      </c>
      <c r="AC24" s="4">
        <v>1347708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6764555</v>
      </c>
      <c r="AJ24" s="4">
        <v>8112262</v>
      </c>
      <c r="AK24" s="4">
        <v>9459970</v>
      </c>
      <c r="AL24" s="4">
        <v>10807678</v>
      </c>
      <c r="AM24" s="4">
        <v>12155386</v>
      </c>
      <c r="AN24" s="4">
        <v>13503092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7625</v>
      </c>
      <c r="I25" s="3">
        <v>0</v>
      </c>
      <c r="J25" s="3">
        <v>2826541</v>
      </c>
      <c r="K25" s="3">
        <v>2818916</v>
      </c>
      <c r="L25" s="3">
        <v>2818916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2073079</v>
      </c>
      <c r="T25" s="3">
        <v>2073079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281384</v>
      </c>
      <c r="AB25" s="4">
        <v>281384</v>
      </c>
      <c r="AC25" s="4">
        <v>281384</v>
      </c>
      <c r="AD25" s="4">
        <v>281382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1974766</v>
      </c>
      <c r="AL25" s="4">
        <v>2256150</v>
      </c>
      <c r="AM25" s="4">
        <v>2537534</v>
      </c>
      <c r="AN25" s="4">
        <v>2818916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10036</v>
      </c>
      <c r="I26" s="1">
        <v>0</v>
      </c>
      <c r="J26" s="3">
        <v>2737794</v>
      </c>
      <c r="K26" s="3">
        <v>2727758</v>
      </c>
      <c r="L26" s="3">
        <v>2727758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1884043</v>
      </c>
      <c r="T26" s="3">
        <v>1884043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272107</v>
      </c>
      <c r="Z26" s="3">
        <v>272107</v>
      </c>
      <c r="AA26" s="4">
        <v>272107</v>
      </c>
      <c r="AB26" s="4">
        <v>272107</v>
      </c>
      <c r="AC26" s="4">
        <v>272107</v>
      </c>
      <c r="AD26" s="4">
        <v>272107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1367223</v>
      </c>
      <c r="AJ26" s="4">
        <v>1639330</v>
      </c>
      <c r="AK26" s="4">
        <v>1911437</v>
      </c>
      <c r="AL26" s="4">
        <v>2183544</v>
      </c>
      <c r="AM26" s="4">
        <v>2455651</v>
      </c>
      <c r="AN26" s="4">
        <v>2727758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11507</v>
      </c>
      <c r="I27" s="1">
        <v>0</v>
      </c>
      <c r="J27" s="3">
        <v>3531282</v>
      </c>
      <c r="K27" s="3">
        <v>3519775</v>
      </c>
      <c r="L27" s="3">
        <v>3519775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2652392</v>
      </c>
      <c r="T27" s="3">
        <v>2652392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351211</v>
      </c>
      <c r="Z27" s="3">
        <v>351211</v>
      </c>
      <c r="AA27" s="4">
        <v>351210</v>
      </c>
      <c r="AB27" s="4">
        <v>351210</v>
      </c>
      <c r="AC27" s="4">
        <v>351210</v>
      </c>
      <c r="AD27" s="4">
        <v>351211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1763723</v>
      </c>
      <c r="AJ27" s="4">
        <v>2114934</v>
      </c>
      <c r="AK27" s="4">
        <v>2466144</v>
      </c>
      <c r="AL27" s="4">
        <v>2817354</v>
      </c>
      <c r="AM27" s="4">
        <v>3168564</v>
      </c>
      <c r="AN27" s="4">
        <v>3519775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10674</v>
      </c>
      <c r="I28" s="1">
        <v>0</v>
      </c>
      <c r="J28" s="3">
        <v>3752001</v>
      </c>
      <c r="K28" s="3">
        <v>3741327</v>
      </c>
      <c r="L28" s="3">
        <v>3741327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2853074</v>
      </c>
      <c r="T28" s="3">
        <v>2853074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373422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3741327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13991</v>
      </c>
      <c r="I29" s="3">
        <v>0</v>
      </c>
      <c r="J29" s="3">
        <v>4241125</v>
      </c>
      <c r="K29" s="3">
        <v>4227134</v>
      </c>
      <c r="L29" s="3">
        <v>4227134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3022399</v>
      </c>
      <c r="T29" s="3">
        <v>3022399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421781</v>
      </c>
      <c r="AB29" s="4">
        <v>421781</v>
      </c>
      <c r="AC29" s="4">
        <v>421781</v>
      </c>
      <c r="AD29" s="4">
        <v>421779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2961793</v>
      </c>
      <c r="AL29" s="4">
        <v>3383574</v>
      </c>
      <c r="AM29" s="4">
        <v>3805355</v>
      </c>
      <c r="AN29" s="4">
        <v>4227134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16823</v>
      </c>
      <c r="I30" s="1">
        <v>0</v>
      </c>
      <c r="J30" s="3">
        <v>5302984</v>
      </c>
      <c r="K30" s="3">
        <v>5286161</v>
      </c>
      <c r="L30" s="3">
        <v>5286161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4139829</v>
      </c>
      <c r="T30" s="3">
        <v>4139829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527495</v>
      </c>
      <c r="Z30" s="3">
        <v>527495</v>
      </c>
      <c r="AA30" s="4">
        <v>527495</v>
      </c>
      <c r="AB30" s="4">
        <v>527495</v>
      </c>
      <c r="AC30" s="4">
        <v>527495</v>
      </c>
      <c r="AD30" s="4">
        <v>527494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2648687</v>
      </c>
      <c r="AJ30" s="4">
        <v>3176182</v>
      </c>
      <c r="AK30" s="4">
        <v>3703677</v>
      </c>
      <c r="AL30" s="4">
        <v>4231172</v>
      </c>
      <c r="AM30" s="4">
        <v>4758667</v>
      </c>
      <c r="AN30" s="4">
        <v>5286161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3610</v>
      </c>
      <c r="I31" s="3">
        <v>0</v>
      </c>
      <c r="J31" s="3">
        <v>1012074</v>
      </c>
      <c r="K31" s="3">
        <v>1008464</v>
      </c>
      <c r="L31" s="3">
        <v>1008464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698071</v>
      </c>
      <c r="T31" s="3">
        <v>698071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100606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1008464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33372</v>
      </c>
      <c r="I32" s="1">
        <v>0</v>
      </c>
      <c r="J32" s="3">
        <v>9585301</v>
      </c>
      <c r="K32" s="3">
        <v>9551929</v>
      </c>
      <c r="L32" s="3">
        <v>9551929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7133908</v>
      </c>
      <c r="T32" s="3">
        <v>7133908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952968</v>
      </c>
      <c r="Z32" s="3">
        <v>952968</v>
      </c>
      <c r="AA32" s="4">
        <v>952968</v>
      </c>
      <c r="AB32" s="4">
        <v>952968</v>
      </c>
      <c r="AC32" s="4">
        <v>952968</v>
      </c>
      <c r="AD32" s="4">
        <v>952969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4787088</v>
      </c>
      <c r="AJ32" s="4">
        <v>5740056</v>
      </c>
      <c r="AK32" s="4">
        <v>6693024</v>
      </c>
      <c r="AL32" s="4">
        <v>7645992</v>
      </c>
      <c r="AM32" s="4">
        <v>8598960</v>
      </c>
      <c r="AN32" s="4">
        <v>9551929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89003</v>
      </c>
      <c r="I33" s="1">
        <v>0</v>
      </c>
      <c r="J33" s="3">
        <v>28121583</v>
      </c>
      <c r="K33" s="3">
        <v>28032580</v>
      </c>
      <c r="L33" s="3">
        <v>28032580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22098266</v>
      </c>
      <c r="T33" s="3">
        <v>22098266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2797325</v>
      </c>
      <c r="Z33" s="3">
        <v>2797325</v>
      </c>
      <c r="AA33" s="4">
        <v>2797325</v>
      </c>
      <c r="AB33" s="4">
        <v>2797325</v>
      </c>
      <c r="AC33" s="4">
        <v>2797325</v>
      </c>
      <c r="AD33" s="4">
        <v>2797323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14045957</v>
      </c>
      <c r="AJ33" s="4">
        <v>16843282</v>
      </c>
      <c r="AK33" s="4">
        <v>19640607</v>
      </c>
      <c r="AL33" s="4">
        <v>22437932</v>
      </c>
      <c r="AM33" s="4">
        <v>25235257</v>
      </c>
      <c r="AN33" s="4">
        <v>28032580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17900</v>
      </c>
      <c r="I34" s="1">
        <v>0</v>
      </c>
      <c r="J34" s="3">
        <v>4707685</v>
      </c>
      <c r="K34" s="3">
        <v>4689785</v>
      </c>
      <c r="L34" s="3">
        <v>4689785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3157039</v>
      </c>
      <c r="T34" s="3">
        <v>3157039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467785</v>
      </c>
      <c r="Z34" s="3">
        <v>467785</v>
      </c>
      <c r="AA34" s="4">
        <v>467785</v>
      </c>
      <c r="AB34" s="4">
        <v>467785</v>
      </c>
      <c r="AC34" s="4">
        <v>467785</v>
      </c>
      <c r="AD34" s="4">
        <v>467784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2350861</v>
      </c>
      <c r="AJ34" s="4">
        <v>2818646</v>
      </c>
      <c r="AK34" s="4">
        <v>3286431</v>
      </c>
      <c r="AL34" s="4">
        <v>3754216</v>
      </c>
      <c r="AM34" s="4">
        <v>4222001</v>
      </c>
      <c r="AN34" s="4">
        <v>4689785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57645</v>
      </c>
      <c r="I35" s="1">
        <v>0</v>
      </c>
      <c r="J35" s="3">
        <v>19278274</v>
      </c>
      <c r="K35" s="3">
        <v>19220629</v>
      </c>
      <c r="L35" s="3">
        <v>19220629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15580638</v>
      </c>
      <c r="T35" s="3">
        <v>15580638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1918220</v>
      </c>
      <c r="Z35" s="3">
        <v>1918220</v>
      </c>
      <c r="AA35" s="4">
        <v>1918220</v>
      </c>
      <c r="AB35" s="4">
        <v>1918220</v>
      </c>
      <c r="AC35" s="4">
        <v>1918220</v>
      </c>
      <c r="AD35" s="4">
        <v>1918221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9629528</v>
      </c>
      <c r="AJ35" s="4">
        <v>11547748</v>
      </c>
      <c r="AK35" s="4">
        <v>13465968</v>
      </c>
      <c r="AL35" s="4">
        <v>15384188</v>
      </c>
      <c r="AM35" s="4">
        <v>17302408</v>
      </c>
      <c r="AN35" s="4">
        <v>19220629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44951</v>
      </c>
      <c r="I36" s="1">
        <v>0</v>
      </c>
      <c r="J36" s="3">
        <v>16519002</v>
      </c>
      <c r="K36" s="3">
        <v>16474051</v>
      </c>
      <c r="L36" s="3">
        <v>16474051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13478758</v>
      </c>
      <c r="T36" s="3">
        <v>13478758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1644409</v>
      </c>
      <c r="Z36" s="3">
        <v>1644409</v>
      </c>
      <c r="AA36" s="4">
        <v>1644408</v>
      </c>
      <c r="AB36" s="4">
        <v>1644408</v>
      </c>
      <c r="AC36" s="4">
        <v>1644408</v>
      </c>
      <c r="AD36" s="4">
        <v>1644409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8252009</v>
      </c>
      <c r="AJ36" s="4">
        <v>9896418</v>
      </c>
      <c r="AK36" s="4">
        <v>11540826</v>
      </c>
      <c r="AL36" s="4">
        <v>13185234</v>
      </c>
      <c r="AM36" s="4">
        <v>14829642</v>
      </c>
      <c r="AN36" s="4">
        <v>16474051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12691</v>
      </c>
      <c r="I37" s="1">
        <v>0</v>
      </c>
      <c r="J37" s="3">
        <v>4439217</v>
      </c>
      <c r="K37" s="3">
        <v>4426526</v>
      </c>
      <c r="L37" s="3">
        <v>4426526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3033186</v>
      </c>
      <c r="T37" s="3">
        <v>3033186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441807</v>
      </c>
      <c r="AB37" s="4">
        <v>441807</v>
      </c>
      <c r="AC37" s="4">
        <v>441807</v>
      </c>
      <c r="AD37" s="4">
        <v>441805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3101107</v>
      </c>
      <c r="AL37" s="4">
        <v>3542914</v>
      </c>
      <c r="AM37" s="4">
        <v>3984721</v>
      </c>
      <c r="AN37" s="4">
        <v>4426526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13072</v>
      </c>
      <c r="I38" s="1">
        <v>0</v>
      </c>
      <c r="J38" s="3">
        <v>3717767</v>
      </c>
      <c r="K38" s="3">
        <v>3704695</v>
      </c>
      <c r="L38" s="3">
        <v>3704695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2712770</v>
      </c>
      <c r="T38" s="3">
        <v>2712770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369598</v>
      </c>
      <c r="Z38" s="3">
        <v>369598</v>
      </c>
      <c r="AA38" s="4">
        <v>369598</v>
      </c>
      <c r="AB38" s="4">
        <v>369598</v>
      </c>
      <c r="AC38" s="4">
        <v>369598</v>
      </c>
      <c r="AD38" s="4">
        <v>369597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1856706</v>
      </c>
      <c r="AJ38" s="4">
        <v>2226304</v>
      </c>
      <c r="AK38" s="4">
        <v>2595902</v>
      </c>
      <c r="AL38" s="4">
        <v>2965500</v>
      </c>
      <c r="AM38" s="4">
        <v>3335098</v>
      </c>
      <c r="AN38" s="4">
        <v>3704695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11541</v>
      </c>
      <c r="I39" s="1">
        <v>0</v>
      </c>
      <c r="J39" s="3">
        <v>3643409</v>
      </c>
      <c r="K39" s="3">
        <v>3631868</v>
      </c>
      <c r="L39" s="3">
        <v>3631868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2771432</v>
      </c>
      <c r="T39" s="3">
        <v>2771432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362418</v>
      </c>
      <c r="AB39" s="4">
        <v>362418</v>
      </c>
      <c r="AC39" s="4">
        <v>362418</v>
      </c>
      <c r="AD39" s="4">
        <v>362416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2544616</v>
      </c>
      <c r="AL39" s="4">
        <v>2907034</v>
      </c>
      <c r="AM39" s="4">
        <v>3269452</v>
      </c>
      <c r="AN39" s="4">
        <v>3631868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10626</v>
      </c>
      <c r="I40" s="1">
        <v>0</v>
      </c>
      <c r="J40" s="3">
        <v>2436265</v>
      </c>
      <c r="K40" s="3">
        <v>2425639</v>
      </c>
      <c r="L40" s="3">
        <v>2425639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1620030</v>
      </c>
      <c r="T40" s="3">
        <v>1620030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241855</v>
      </c>
      <c r="AB40" s="4">
        <v>241855</v>
      </c>
      <c r="AC40" s="4">
        <v>241855</v>
      </c>
      <c r="AD40" s="4">
        <v>241856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1700073</v>
      </c>
      <c r="AL40" s="4">
        <v>1941928</v>
      </c>
      <c r="AM40" s="4">
        <v>2183783</v>
      </c>
      <c r="AN40" s="4">
        <v>2425639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85493</v>
      </c>
      <c r="I41" s="3">
        <v>0</v>
      </c>
      <c r="J41" s="3">
        <v>32204697</v>
      </c>
      <c r="K41" s="3">
        <v>32119204</v>
      </c>
      <c r="L41" s="3">
        <v>32119204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26409301</v>
      </c>
      <c r="T41" s="3">
        <v>26409301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3206221</v>
      </c>
      <c r="Z41" s="3">
        <v>3206221</v>
      </c>
      <c r="AA41" s="4">
        <v>3206221</v>
      </c>
      <c r="AB41" s="4">
        <v>3206221</v>
      </c>
      <c r="AC41" s="4">
        <v>3206221</v>
      </c>
      <c r="AD41" s="4">
        <v>3206219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16088101</v>
      </c>
      <c r="AJ41" s="4">
        <v>19294322</v>
      </c>
      <c r="AK41" s="4">
        <v>22500543</v>
      </c>
      <c r="AL41" s="4">
        <v>25706764</v>
      </c>
      <c r="AM41" s="4">
        <v>28912985</v>
      </c>
      <c r="AN41" s="4">
        <v>32119204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10079</v>
      </c>
      <c r="I42" s="3">
        <v>0</v>
      </c>
      <c r="J42" s="3">
        <v>2144599</v>
      </c>
      <c r="K42" s="3">
        <v>2134520</v>
      </c>
      <c r="L42" s="3">
        <v>2134520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1108510</v>
      </c>
      <c r="T42" s="3">
        <v>1108510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212780</v>
      </c>
      <c r="Z42" s="3">
        <v>212780</v>
      </c>
      <c r="AA42" s="4">
        <v>212780</v>
      </c>
      <c r="AB42" s="4">
        <v>212780</v>
      </c>
      <c r="AC42" s="4">
        <v>212780</v>
      </c>
      <c r="AD42" s="4">
        <v>212780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1070620</v>
      </c>
      <c r="AJ42" s="4">
        <v>1283400</v>
      </c>
      <c r="AK42" s="4">
        <v>1496180</v>
      </c>
      <c r="AL42" s="4">
        <v>1708960</v>
      </c>
      <c r="AM42" s="4">
        <v>1921740</v>
      </c>
      <c r="AN42" s="4">
        <v>2134520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6415</v>
      </c>
      <c r="I43" s="3">
        <v>0</v>
      </c>
      <c r="J43" s="3">
        <v>2093115</v>
      </c>
      <c r="K43" s="3">
        <v>2086700</v>
      </c>
      <c r="L43" s="3">
        <v>2086700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1510091</v>
      </c>
      <c r="T43" s="3">
        <v>1510091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208242</v>
      </c>
      <c r="AB43" s="4">
        <v>208242</v>
      </c>
      <c r="AC43" s="4">
        <v>208242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1461974</v>
      </c>
      <c r="AL43" s="4">
        <v>1670216</v>
      </c>
      <c r="AM43" s="4">
        <v>1878458</v>
      </c>
      <c r="AN43" s="4">
        <v>2086700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8158</v>
      </c>
      <c r="I44" s="1">
        <v>0</v>
      </c>
      <c r="J44" s="3">
        <v>2550521</v>
      </c>
      <c r="K44" s="3">
        <v>2542363</v>
      </c>
      <c r="L44" s="3">
        <v>2542363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1867078</v>
      </c>
      <c r="T44" s="3">
        <v>1867078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253693</v>
      </c>
      <c r="Z44" s="3">
        <v>253693</v>
      </c>
      <c r="AA44" s="4">
        <v>253692</v>
      </c>
      <c r="AB44" s="4">
        <v>253692</v>
      </c>
      <c r="AC44" s="4">
        <v>253692</v>
      </c>
      <c r="AD44" s="4">
        <v>253693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1273901</v>
      </c>
      <c r="AJ44" s="4">
        <v>1527594</v>
      </c>
      <c r="AK44" s="4">
        <v>1781286</v>
      </c>
      <c r="AL44" s="4">
        <v>2034978</v>
      </c>
      <c r="AM44" s="4">
        <v>2288670</v>
      </c>
      <c r="AN44" s="4">
        <v>2542363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18517</v>
      </c>
      <c r="I45" s="1">
        <v>0</v>
      </c>
      <c r="J45" s="3">
        <v>6094904</v>
      </c>
      <c r="K45" s="3">
        <v>6076387</v>
      </c>
      <c r="L45" s="3">
        <v>6076387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4514495</v>
      </c>
      <c r="T45" s="3">
        <v>4514495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606405</v>
      </c>
      <c r="Z45" s="3">
        <v>606405</v>
      </c>
      <c r="AA45" s="4">
        <v>606404</v>
      </c>
      <c r="AB45" s="4">
        <v>606404</v>
      </c>
      <c r="AC45" s="4">
        <v>606404</v>
      </c>
      <c r="AD45" s="4">
        <v>606405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3044365</v>
      </c>
      <c r="AJ45" s="4">
        <v>3650770</v>
      </c>
      <c r="AK45" s="4">
        <v>4257174</v>
      </c>
      <c r="AL45" s="4">
        <v>4863578</v>
      </c>
      <c r="AM45" s="4">
        <v>5469982</v>
      </c>
      <c r="AN45" s="4">
        <v>6076387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12167</v>
      </c>
      <c r="I46" s="3">
        <v>0</v>
      </c>
      <c r="J46" s="3">
        <v>4793286</v>
      </c>
      <c r="K46" s="3">
        <v>4781119</v>
      </c>
      <c r="L46" s="3">
        <v>4781119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3439996</v>
      </c>
      <c r="T46" s="3">
        <v>3439996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477301</v>
      </c>
      <c r="Z46" s="3">
        <v>477301</v>
      </c>
      <c r="AA46" s="4">
        <v>477300</v>
      </c>
      <c r="AB46" s="4">
        <v>477300</v>
      </c>
      <c r="AC46" s="4">
        <v>477300</v>
      </c>
      <c r="AD46" s="4">
        <v>477301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2394617</v>
      </c>
      <c r="AJ46" s="4">
        <v>2871918</v>
      </c>
      <c r="AK46" s="4">
        <v>3349218</v>
      </c>
      <c r="AL46" s="4">
        <v>3826518</v>
      </c>
      <c r="AM46" s="4">
        <v>4303818</v>
      </c>
      <c r="AN46" s="4">
        <v>4781119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44694</v>
      </c>
      <c r="I47" s="1">
        <v>0</v>
      </c>
      <c r="J47" s="3">
        <v>16867878</v>
      </c>
      <c r="K47" s="3">
        <v>16823184</v>
      </c>
      <c r="L47" s="3">
        <v>16823184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13935102</v>
      </c>
      <c r="T47" s="3">
        <v>13935102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1679339</v>
      </c>
      <c r="Z47" s="3">
        <v>1679339</v>
      </c>
      <c r="AA47" s="4">
        <v>1679339</v>
      </c>
      <c r="AB47" s="4">
        <v>1679339</v>
      </c>
      <c r="AC47" s="4">
        <v>1679339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8426491</v>
      </c>
      <c r="AJ47" s="4">
        <v>10105830</v>
      </c>
      <c r="AK47" s="4">
        <v>11785169</v>
      </c>
      <c r="AL47" s="4">
        <v>13464508</v>
      </c>
      <c r="AM47" s="4">
        <v>15143847</v>
      </c>
      <c r="AN47" s="4">
        <v>16823184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36338</v>
      </c>
      <c r="I48" s="1">
        <v>0</v>
      </c>
      <c r="J48" s="3">
        <v>10505479</v>
      </c>
      <c r="K48" s="3">
        <v>10469141</v>
      </c>
      <c r="L48" s="3">
        <v>10469141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7343805</v>
      </c>
      <c r="T48" s="3">
        <v>7343805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1044492</v>
      </c>
      <c r="Z48" s="3">
        <v>1044492</v>
      </c>
      <c r="AA48" s="4">
        <v>1044491</v>
      </c>
      <c r="AB48" s="4">
        <v>1044491</v>
      </c>
      <c r="AC48" s="4">
        <v>1044491</v>
      </c>
      <c r="AD48" s="4">
        <v>1044492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5246684</v>
      </c>
      <c r="AJ48" s="4">
        <v>6291176</v>
      </c>
      <c r="AK48" s="4">
        <v>7335667</v>
      </c>
      <c r="AL48" s="4">
        <v>8380158</v>
      </c>
      <c r="AM48" s="4">
        <v>9424649</v>
      </c>
      <c r="AN48" s="4">
        <v>10469141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124418</v>
      </c>
      <c r="I49" s="1">
        <v>0</v>
      </c>
      <c r="J49" s="3">
        <v>40671289</v>
      </c>
      <c r="K49" s="3">
        <v>40546871</v>
      </c>
      <c r="L49" s="3">
        <v>40546871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32841491</v>
      </c>
      <c r="T49" s="3">
        <v>32841491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4046393</v>
      </c>
      <c r="Z49" s="3">
        <v>4046393</v>
      </c>
      <c r="AA49" s="4">
        <v>4046392</v>
      </c>
      <c r="AB49" s="4">
        <v>4046392</v>
      </c>
      <c r="AC49" s="4">
        <v>4046392</v>
      </c>
      <c r="AD49" s="4">
        <v>4046393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20314909</v>
      </c>
      <c r="AJ49" s="4">
        <v>24361302</v>
      </c>
      <c r="AK49" s="4">
        <v>28407694</v>
      </c>
      <c r="AL49" s="4">
        <v>32454086</v>
      </c>
      <c r="AM49" s="4">
        <v>36500478</v>
      </c>
      <c r="AN49" s="4">
        <v>40546871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363434</v>
      </c>
      <c r="I50" s="1">
        <v>0</v>
      </c>
      <c r="J50" s="3">
        <v>125586627</v>
      </c>
      <c r="K50" s="3">
        <v>125223193</v>
      </c>
      <c r="L50" s="3">
        <v>125223193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101578139</v>
      </c>
      <c r="T50" s="3">
        <v>101578139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12498090</v>
      </c>
      <c r="Z50" s="3">
        <v>12498090</v>
      </c>
      <c r="AA50" s="4">
        <v>12498090</v>
      </c>
      <c r="AB50" s="4">
        <v>12498090</v>
      </c>
      <c r="AC50" s="4">
        <v>12498090</v>
      </c>
      <c r="AD50" s="4">
        <v>12498091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62732742</v>
      </c>
      <c r="AJ50" s="4">
        <v>75230832</v>
      </c>
      <c r="AK50" s="4">
        <v>87728922</v>
      </c>
      <c r="AL50" s="4">
        <v>100227012</v>
      </c>
      <c r="AM50" s="4">
        <v>112725102</v>
      </c>
      <c r="AN50" s="4">
        <v>125223193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26441</v>
      </c>
      <c r="I51" s="1">
        <v>0</v>
      </c>
      <c r="J51" s="3">
        <v>9111117</v>
      </c>
      <c r="K51" s="3">
        <v>9084676</v>
      </c>
      <c r="L51" s="3">
        <v>9084676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7225029</v>
      </c>
      <c r="T51" s="3">
        <v>7225029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906705</v>
      </c>
      <c r="Z51" s="3">
        <v>906705</v>
      </c>
      <c r="AA51" s="4">
        <v>906705</v>
      </c>
      <c r="AB51" s="4">
        <v>906705</v>
      </c>
      <c r="AC51" s="4">
        <v>906705</v>
      </c>
      <c r="AD51" s="4">
        <v>906703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4551153</v>
      </c>
      <c r="AJ51" s="4">
        <v>5457858</v>
      </c>
      <c r="AK51" s="4">
        <v>6364563</v>
      </c>
      <c r="AL51" s="4">
        <v>7271268</v>
      </c>
      <c r="AM51" s="4">
        <v>8177973</v>
      </c>
      <c r="AN51" s="4">
        <v>9084676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29961</v>
      </c>
      <c r="I52" s="1">
        <v>0</v>
      </c>
      <c r="J52" s="3">
        <v>11500406</v>
      </c>
      <c r="K52" s="3">
        <v>11470445</v>
      </c>
      <c r="L52" s="3">
        <v>11470445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9466067</v>
      </c>
      <c r="T52" s="3">
        <v>9466067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1145047</v>
      </c>
      <c r="Z52" s="3">
        <v>1145047</v>
      </c>
      <c r="AA52" s="4">
        <v>1145047</v>
      </c>
      <c r="AB52" s="4">
        <v>1145047</v>
      </c>
      <c r="AC52" s="4">
        <v>1145047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5745211</v>
      </c>
      <c r="AJ52" s="4">
        <v>6890258</v>
      </c>
      <c r="AK52" s="4">
        <v>8035305</v>
      </c>
      <c r="AL52" s="4">
        <v>9180352</v>
      </c>
      <c r="AM52" s="4">
        <v>10325399</v>
      </c>
      <c r="AN52" s="4">
        <v>11470445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18274</v>
      </c>
      <c r="I53" s="1">
        <v>0</v>
      </c>
      <c r="J53" s="3">
        <v>5596996</v>
      </c>
      <c r="K53" s="3">
        <v>5578722</v>
      </c>
      <c r="L53" s="3">
        <v>5578722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4128048</v>
      </c>
      <c r="T53" s="3">
        <v>4128048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556654</v>
      </c>
      <c r="Z53" s="3">
        <v>556654</v>
      </c>
      <c r="AA53" s="4">
        <v>556654</v>
      </c>
      <c r="AB53" s="4">
        <v>556654</v>
      </c>
      <c r="AC53" s="4">
        <v>556654</v>
      </c>
      <c r="AD53" s="4">
        <v>556652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2795454</v>
      </c>
      <c r="AJ53" s="4">
        <v>3352108</v>
      </c>
      <c r="AK53" s="4">
        <v>3908762</v>
      </c>
      <c r="AL53" s="4">
        <v>4465416</v>
      </c>
      <c r="AM53" s="4">
        <v>5022070</v>
      </c>
      <c r="AN53" s="4">
        <v>5578722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10523</v>
      </c>
      <c r="I54" s="1">
        <v>0</v>
      </c>
      <c r="J54" s="3">
        <v>3545448</v>
      </c>
      <c r="K54" s="3">
        <v>3534925</v>
      </c>
      <c r="L54" s="3">
        <v>3534925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2701670</v>
      </c>
      <c r="T54" s="3">
        <v>2701670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352791</v>
      </c>
      <c r="Z54" s="3">
        <v>352791</v>
      </c>
      <c r="AA54" s="4">
        <v>352791</v>
      </c>
      <c r="AB54" s="4">
        <v>352791</v>
      </c>
      <c r="AC54" s="4">
        <v>352791</v>
      </c>
      <c r="AD54" s="4">
        <v>352790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1770971</v>
      </c>
      <c r="AJ54" s="4">
        <v>2123762</v>
      </c>
      <c r="AK54" s="4">
        <v>2476553</v>
      </c>
      <c r="AL54" s="4">
        <v>2829344</v>
      </c>
      <c r="AM54" s="4">
        <v>3182135</v>
      </c>
      <c r="AN54" s="4">
        <v>3534925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33160</v>
      </c>
      <c r="I55" s="1">
        <v>0</v>
      </c>
      <c r="J55" s="3">
        <v>11137119</v>
      </c>
      <c r="K55" s="3">
        <v>11103959</v>
      </c>
      <c r="L55" s="3">
        <v>11103959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8493193</v>
      </c>
      <c r="T55" s="3">
        <v>8493193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1108185</v>
      </c>
      <c r="Z55" s="3">
        <v>1108185</v>
      </c>
      <c r="AA55" s="4">
        <v>1108185</v>
      </c>
      <c r="AB55" s="4">
        <v>1108185</v>
      </c>
      <c r="AC55" s="4">
        <v>1108185</v>
      </c>
      <c r="AD55" s="4">
        <v>1108186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5563033</v>
      </c>
      <c r="AJ55" s="4">
        <v>6671218</v>
      </c>
      <c r="AK55" s="4">
        <v>7779403</v>
      </c>
      <c r="AL55" s="4">
        <v>8887588</v>
      </c>
      <c r="AM55" s="4">
        <v>9995773</v>
      </c>
      <c r="AN55" s="4">
        <v>11103959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9478</v>
      </c>
      <c r="I56" s="1">
        <v>0</v>
      </c>
      <c r="J56" s="3">
        <v>3291727</v>
      </c>
      <c r="K56" s="3">
        <v>3282249</v>
      </c>
      <c r="L56" s="3">
        <v>3282249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2451873</v>
      </c>
      <c r="T56" s="3">
        <v>2451873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327593</v>
      </c>
      <c r="Z56" s="3">
        <v>327593</v>
      </c>
      <c r="AA56" s="4">
        <v>327593</v>
      </c>
      <c r="AB56" s="4">
        <v>327593</v>
      </c>
      <c r="AC56" s="4">
        <v>327593</v>
      </c>
      <c r="AD56" s="4">
        <v>327592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1644285</v>
      </c>
      <c r="AJ56" s="4">
        <v>1971878</v>
      </c>
      <c r="AK56" s="4">
        <v>2299471</v>
      </c>
      <c r="AL56" s="4">
        <v>2627064</v>
      </c>
      <c r="AM56" s="4">
        <v>2954657</v>
      </c>
      <c r="AN56" s="4">
        <v>3282249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14241</v>
      </c>
      <c r="I57" s="1">
        <v>0</v>
      </c>
      <c r="J57" s="3">
        <v>5837613</v>
      </c>
      <c r="K57" s="3">
        <v>5823372</v>
      </c>
      <c r="L57" s="3">
        <v>5823372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4729237</v>
      </c>
      <c r="T57" s="3">
        <v>4729237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581388</v>
      </c>
      <c r="Z57" s="3">
        <v>581388</v>
      </c>
      <c r="AA57" s="4">
        <v>581388</v>
      </c>
      <c r="AB57" s="4">
        <v>581388</v>
      </c>
      <c r="AC57" s="4">
        <v>581388</v>
      </c>
      <c r="AD57" s="4">
        <v>581388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2916432</v>
      </c>
      <c r="AJ57" s="4">
        <v>3497820</v>
      </c>
      <c r="AK57" s="4">
        <v>4079208</v>
      </c>
      <c r="AL57" s="4">
        <v>4660596</v>
      </c>
      <c r="AM57" s="4">
        <v>5241984</v>
      </c>
      <c r="AN57" s="4">
        <v>5823372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17100</v>
      </c>
      <c r="I58" s="3">
        <v>0</v>
      </c>
      <c r="J58" s="3">
        <v>5565986</v>
      </c>
      <c r="K58" s="3">
        <v>5548886</v>
      </c>
      <c r="L58" s="3">
        <v>5548886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4035054</v>
      </c>
      <c r="T58" s="3">
        <v>4035054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553748</v>
      </c>
      <c r="Z58" s="3">
        <v>553748</v>
      </c>
      <c r="AA58" s="4">
        <v>553749</v>
      </c>
      <c r="AB58" s="4">
        <v>553749</v>
      </c>
      <c r="AC58" s="4">
        <v>553749</v>
      </c>
      <c r="AD58" s="4">
        <v>553747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2780144</v>
      </c>
      <c r="AJ58" s="4">
        <v>3333892</v>
      </c>
      <c r="AK58" s="4">
        <v>3887641</v>
      </c>
      <c r="AL58" s="4">
        <v>4441390</v>
      </c>
      <c r="AM58" s="4">
        <v>4995139</v>
      </c>
      <c r="AN58" s="4">
        <v>5548886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29506</v>
      </c>
      <c r="I59" s="1">
        <v>0</v>
      </c>
      <c r="J59" s="3">
        <v>10685279</v>
      </c>
      <c r="K59" s="3">
        <v>10655773</v>
      </c>
      <c r="L59" s="3">
        <v>10655773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8735606</v>
      </c>
      <c r="T59" s="3">
        <v>8735606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1063610</v>
      </c>
      <c r="Z59" s="3">
        <v>1063610</v>
      </c>
      <c r="AA59" s="4">
        <v>1063610</v>
      </c>
      <c r="AB59" s="4">
        <v>1063610</v>
      </c>
      <c r="AC59" s="4">
        <v>1063610</v>
      </c>
      <c r="AD59" s="4">
        <v>1063611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5337722</v>
      </c>
      <c r="AJ59" s="4">
        <v>6401332</v>
      </c>
      <c r="AK59" s="4">
        <v>7464942</v>
      </c>
      <c r="AL59" s="4">
        <v>8528552</v>
      </c>
      <c r="AM59" s="4">
        <v>9592162</v>
      </c>
      <c r="AN59" s="4">
        <v>10655773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33088</v>
      </c>
      <c r="I60" s="1">
        <v>0</v>
      </c>
      <c r="J60" s="3">
        <v>11604270</v>
      </c>
      <c r="K60" s="3">
        <v>11571182</v>
      </c>
      <c r="L60" s="3">
        <v>11571182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9318388</v>
      </c>
      <c r="T60" s="3">
        <v>9318388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1154912</v>
      </c>
      <c r="Z60" s="3">
        <v>1154912</v>
      </c>
      <c r="AA60" s="4">
        <v>1154913</v>
      </c>
      <c r="AB60" s="4">
        <v>1154913</v>
      </c>
      <c r="AC60" s="4">
        <v>1154913</v>
      </c>
      <c r="AD60" s="4">
        <v>1154911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5796620</v>
      </c>
      <c r="AJ60" s="4">
        <v>6951532</v>
      </c>
      <c r="AK60" s="4">
        <v>8106445</v>
      </c>
      <c r="AL60" s="4">
        <v>9261358</v>
      </c>
      <c r="AM60" s="4">
        <v>10416271</v>
      </c>
      <c r="AN60" s="4">
        <v>11571182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6265</v>
      </c>
      <c r="I61" s="1">
        <v>0</v>
      </c>
      <c r="J61" s="3">
        <v>1777407</v>
      </c>
      <c r="K61" s="3">
        <v>1771142</v>
      </c>
      <c r="L61" s="3">
        <v>1771142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1249341</v>
      </c>
      <c r="T61" s="3">
        <v>1249341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176697</v>
      </c>
      <c r="AB61" s="4">
        <v>176697</v>
      </c>
      <c r="AC61" s="4">
        <v>176697</v>
      </c>
      <c r="AD61" s="4">
        <v>176695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1241053</v>
      </c>
      <c r="AL61" s="4">
        <v>1417750</v>
      </c>
      <c r="AM61" s="4">
        <v>1594447</v>
      </c>
      <c r="AN61" s="4">
        <v>1771142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23403</v>
      </c>
      <c r="I62" s="1">
        <v>0</v>
      </c>
      <c r="J62" s="3">
        <v>8191397</v>
      </c>
      <c r="K62" s="3">
        <v>8167994</v>
      </c>
      <c r="L62" s="3">
        <v>8167994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6642448</v>
      </c>
      <c r="T62" s="3">
        <v>6642448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815239</v>
      </c>
      <c r="Z62" s="3">
        <v>815239</v>
      </c>
      <c r="AA62" s="4">
        <v>815239</v>
      </c>
      <c r="AB62" s="4">
        <v>815239</v>
      </c>
      <c r="AC62" s="4">
        <v>815239</v>
      </c>
      <c r="AD62" s="4">
        <v>815239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4091799</v>
      </c>
      <c r="AJ62" s="4">
        <v>4907038</v>
      </c>
      <c r="AK62" s="4">
        <v>5722277</v>
      </c>
      <c r="AL62" s="4">
        <v>6537516</v>
      </c>
      <c r="AM62" s="4">
        <v>7352755</v>
      </c>
      <c r="AN62" s="4">
        <v>8167994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21588</v>
      </c>
      <c r="I63" s="1">
        <v>0</v>
      </c>
      <c r="J63" s="3">
        <v>7265554</v>
      </c>
      <c r="K63" s="3">
        <v>7243966</v>
      </c>
      <c r="L63" s="3">
        <v>7243966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5759853</v>
      </c>
      <c r="T63" s="3">
        <v>5759853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722958</v>
      </c>
      <c r="Z63" s="3">
        <v>722958</v>
      </c>
      <c r="AA63" s="4">
        <v>722958</v>
      </c>
      <c r="AB63" s="4">
        <v>722958</v>
      </c>
      <c r="AC63" s="4">
        <v>722958</v>
      </c>
      <c r="AD63" s="4">
        <v>722956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3629178</v>
      </c>
      <c r="AJ63" s="4">
        <v>4352136</v>
      </c>
      <c r="AK63" s="4">
        <v>5075094</v>
      </c>
      <c r="AL63" s="4">
        <v>5798052</v>
      </c>
      <c r="AM63" s="4">
        <v>6521010</v>
      </c>
      <c r="AN63" s="4">
        <v>7243966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21969</v>
      </c>
      <c r="I64" s="1">
        <v>0</v>
      </c>
      <c r="J64" s="3">
        <v>6178355</v>
      </c>
      <c r="K64" s="3">
        <v>6156386</v>
      </c>
      <c r="L64" s="3">
        <v>6156386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4644811</v>
      </c>
      <c r="T64" s="3">
        <v>4644811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614174</v>
      </c>
      <c r="Z64" s="3">
        <v>614174</v>
      </c>
      <c r="AA64" s="4">
        <v>614174</v>
      </c>
      <c r="AB64" s="4">
        <v>614174</v>
      </c>
      <c r="AC64" s="4">
        <v>614174</v>
      </c>
      <c r="AD64" s="4">
        <v>614172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3085518</v>
      </c>
      <c r="AJ64" s="4">
        <v>3699692</v>
      </c>
      <c r="AK64" s="4">
        <v>4313866</v>
      </c>
      <c r="AL64" s="4">
        <v>4928040</v>
      </c>
      <c r="AM64" s="4">
        <v>5542214</v>
      </c>
      <c r="AN64" s="4">
        <v>6156386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32181</v>
      </c>
      <c r="I65" s="1">
        <v>0</v>
      </c>
      <c r="J65" s="3">
        <v>12167867</v>
      </c>
      <c r="K65" s="3">
        <v>12135686</v>
      </c>
      <c r="L65" s="3">
        <v>12135686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10048397</v>
      </c>
      <c r="T65" s="3">
        <v>10048397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1211423</v>
      </c>
      <c r="Z65" s="3">
        <v>1211423</v>
      </c>
      <c r="AA65" s="4">
        <v>1211423</v>
      </c>
      <c r="AB65" s="4">
        <v>1211423</v>
      </c>
      <c r="AC65" s="4">
        <v>1211423</v>
      </c>
      <c r="AD65" s="4">
        <v>1211423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6078571</v>
      </c>
      <c r="AJ65" s="4">
        <v>7289994</v>
      </c>
      <c r="AK65" s="4">
        <v>8501417</v>
      </c>
      <c r="AL65" s="4">
        <v>9712840</v>
      </c>
      <c r="AM65" s="4">
        <v>10924263</v>
      </c>
      <c r="AN65" s="4">
        <v>12135686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6319</v>
      </c>
      <c r="I66" s="1">
        <v>0</v>
      </c>
      <c r="J66" s="3">
        <v>2394799</v>
      </c>
      <c r="K66" s="3">
        <v>2388480</v>
      </c>
      <c r="L66" s="3">
        <v>2388480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1782188</v>
      </c>
      <c r="T66" s="3">
        <v>1782188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238427</v>
      </c>
      <c r="Z66" s="3">
        <v>238427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1196347</v>
      </c>
      <c r="AJ66" s="4">
        <v>1434774</v>
      </c>
      <c r="AK66" s="4">
        <v>1673201</v>
      </c>
      <c r="AL66" s="4">
        <v>1911628</v>
      </c>
      <c r="AM66" s="4">
        <v>2150055</v>
      </c>
      <c r="AN66" s="4">
        <v>2388480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5967</v>
      </c>
      <c r="I67" s="1">
        <v>0</v>
      </c>
      <c r="J67" s="3">
        <v>975172</v>
      </c>
      <c r="K67" s="3">
        <v>969205</v>
      </c>
      <c r="L67" s="3">
        <v>969205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466454</v>
      </c>
      <c r="T67" s="3">
        <v>466454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96523</v>
      </c>
      <c r="AB67" s="4">
        <v>96523</v>
      </c>
      <c r="AC67" s="4">
        <v>96523</v>
      </c>
      <c r="AD67" s="4">
        <v>96522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679637</v>
      </c>
      <c r="AL67" s="4">
        <v>776160</v>
      </c>
      <c r="AM67" s="4">
        <v>872683</v>
      </c>
      <c r="AN67" s="4">
        <v>969205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68363</v>
      </c>
      <c r="I68" s="1">
        <v>0</v>
      </c>
      <c r="J68" s="3">
        <v>21244695</v>
      </c>
      <c r="K68" s="3">
        <v>21176332</v>
      </c>
      <c r="L68" s="3">
        <v>21176332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16727250</v>
      </c>
      <c r="T68" s="3">
        <v>16727250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2113075</v>
      </c>
      <c r="Z68" s="3">
        <v>2113075</v>
      </c>
      <c r="AA68" s="4">
        <v>2113076</v>
      </c>
      <c r="AB68" s="4">
        <v>2113076</v>
      </c>
      <c r="AC68" s="4">
        <v>2113076</v>
      </c>
      <c r="AD68" s="4">
        <v>2113074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10610955</v>
      </c>
      <c r="AJ68" s="4">
        <v>12724030</v>
      </c>
      <c r="AK68" s="4">
        <v>14837106</v>
      </c>
      <c r="AL68" s="4">
        <v>16950182</v>
      </c>
      <c r="AM68" s="4">
        <v>19063258</v>
      </c>
      <c r="AN68" s="4">
        <v>21176332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26103</v>
      </c>
      <c r="I69" s="1">
        <v>0</v>
      </c>
      <c r="J69" s="3">
        <v>4929228</v>
      </c>
      <c r="K69" s="3">
        <v>4903125</v>
      </c>
      <c r="L69" s="3">
        <v>4903125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3150866</v>
      </c>
      <c r="T69" s="3">
        <v>3150866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488572</v>
      </c>
      <c r="Z69" s="3">
        <v>488572</v>
      </c>
      <c r="AA69" s="4">
        <v>488572</v>
      </c>
      <c r="AB69" s="4">
        <v>488572</v>
      </c>
      <c r="AC69" s="4">
        <v>488572</v>
      </c>
      <c r="AD69" s="4">
        <v>488573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2460264</v>
      </c>
      <c r="AJ69" s="4">
        <v>2948836</v>
      </c>
      <c r="AK69" s="4">
        <v>3437408</v>
      </c>
      <c r="AL69" s="4">
        <v>3925980</v>
      </c>
      <c r="AM69" s="4">
        <v>4414552</v>
      </c>
      <c r="AN69" s="4">
        <v>4903125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80129</v>
      </c>
      <c r="I70" s="1">
        <v>0</v>
      </c>
      <c r="J70" s="3">
        <v>32197743</v>
      </c>
      <c r="K70" s="3">
        <v>32117614</v>
      </c>
      <c r="L70" s="3">
        <v>32117614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26829202</v>
      </c>
      <c r="T70" s="3">
        <v>26829202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3206420</v>
      </c>
      <c r="Z70" s="3">
        <v>3206420</v>
      </c>
      <c r="AA70" s="4">
        <v>3206420</v>
      </c>
      <c r="AB70" s="4">
        <v>3206420</v>
      </c>
      <c r="AC70" s="4">
        <v>3206420</v>
      </c>
      <c r="AD70" s="4">
        <v>3206418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16085516</v>
      </c>
      <c r="AJ70" s="4">
        <v>19291936</v>
      </c>
      <c r="AK70" s="4">
        <v>22498356</v>
      </c>
      <c r="AL70" s="4">
        <v>25704776</v>
      </c>
      <c r="AM70" s="4">
        <v>28911196</v>
      </c>
      <c r="AN70" s="4">
        <v>32117614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16001</v>
      </c>
      <c r="I71" s="1">
        <v>0</v>
      </c>
      <c r="J71" s="3">
        <v>5391407</v>
      </c>
      <c r="K71" s="3">
        <v>5375406</v>
      </c>
      <c r="L71" s="3">
        <v>5375406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4181241</v>
      </c>
      <c r="T71" s="3">
        <v>4181241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536474</v>
      </c>
      <c r="Z71" s="3">
        <v>536474</v>
      </c>
      <c r="AA71" s="4">
        <v>536474</v>
      </c>
      <c r="AB71" s="4">
        <v>536474</v>
      </c>
      <c r="AC71" s="4">
        <v>536474</v>
      </c>
      <c r="AD71" s="4">
        <v>536472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2693038</v>
      </c>
      <c r="AJ71" s="4">
        <v>3229512</v>
      </c>
      <c r="AK71" s="4">
        <v>3765986</v>
      </c>
      <c r="AL71" s="4">
        <v>4302460</v>
      </c>
      <c r="AM71" s="4">
        <v>4838934</v>
      </c>
      <c r="AN71" s="4">
        <v>5375406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114285</v>
      </c>
      <c r="I72" s="1">
        <v>0</v>
      </c>
      <c r="J72" s="3">
        <v>33785247</v>
      </c>
      <c r="K72" s="3">
        <v>33670962</v>
      </c>
      <c r="L72" s="3">
        <v>33670962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26193578</v>
      </c>
      <c r="T72" s="3">
        <v>26193578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3359477</v>
      </c>
      <c r="Z72" s="3">
        <v>3359477</v>
      </c>
      <c r="AA72" s="4">
        <v>3359477</v>
      </c>
      <c r="AB72" s="4">
        <v>3359477</v>
      </c>
      <c r="AC72" s="4">
        <v>3359477</v>
      </c>
      <c r="AD72" s="4">
        <v>3359477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16873577</v>
      </c>
      <c r="AJ72" s="4">
        <v>20233054</v>
      </c>
      <c r="AK72" s="4">
        <v>23592531</v>
      </c>
      <c r="AL72" s="4">
        <v>26952008</v>
      </c>
      <c r="AM72" s="4">
        <v>30311485</v>
      </c>
      <c r="AN72" s="4">
        <v>33670962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9946</v>
      </c>
      <c r="I73" s="1">
        <v>0</v>
      </c>
      <c r="J73" s="3">
        <v>3406606</v>
      </c>
      <c r="K73" s="3">
        <v>3396660</v>
      </c>
      <c r="L73" s="3">
        <v>3396660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2584608</v>
      </c>
      <c r="T73" s="3">
        <v>2584608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339003</v>
      </c>
      <c r="Z73" s="3">
        <v>339003</v>
      </c>
      <c r="AA73" s="4">
        <v>339003</v>
      </c>
      <c r="AB73" s="4">
        <v>339003</v>
      </c>
      <c r="AC73" s="4">
        <v>339003</v>
      </c>
      <c r="AD73" s="4">
        <v>339001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1701647</v>
      </c>
      <c r="AJ73" s="4">
        <v>2040650</v>
      </c>
      <c r="AK73" s="4">
        <v>2379653</v>
      </c>
      <c r="AL73" s="4">
        <v>2718656</v>
      </c>
      <c r="AM73" s="4">
        <v>3057659</v>
      </c>
      <c r="AN73" s="4">
        <v>3396660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10244</v>
      </c>
      <c r="I74" s="1">
        <v>0</v>
      </c>
      <c r="J74" s="3">
        <v>2598668</v>
      </c>
      <c r="K74" s="3">
        <v>2588424</v>
      </c>
      <c r="L74" s="3">
        <v>2588424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1775554</v>
      </c>
      <c r="T74" s="3">
        <v>1775554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258160</v>
      </c>
      <c r="AB74" s="4">
        <v>258160</v>
      </c>
      <c r="AC74" s="4">
        <v>258160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1813946</v>
      </c>
      <c r="AL74" s="4">
        <v>2072106</v>
      </c>
      <c r="AM74" s="4">
        <v>2330266</v>
      </c>
      <c r="AN74" s="4">
        <v>2588424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17051</v>
      </c>
      <c r="I75" s="1">
        <v>0</v>
      </c>
      <c r="J75" s="3">
        <v>6374588</v>
      </c>
      <c r="K75" s="3">
        <v>6357537</v>
      </c>
      <c r="L75" s="3">
        <v>6357537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4969458</v>
      </c>
      <c r="T75" s="3">
        <v>4969458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634617</v>
      </c>
      <c r="Z75" s="3">
        <v>634617</v>
      </c>
      <c r="AA75" s="4">
        <v>634617</v>
      </c>
      <c r="AB75" s="4">
        <v>634617</v>
      </c>
      <c r="AC75" s="4">
        <v>634617</v>
      </c>
      <c r="AD75" s="4">
        <v>634616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3184453</v>
      </c>
      <c r="AJ75" s="4">
        <v>3819070</v>
      </c>
      <c r="AK75" s="4">
        <v>4453687</v>
      </c>
      <c r="AL75" s="4">
        <v>5088304</v>
      </c>
      <c r="AM75" s="4">
        <v>5722921</v>
      </c>
      <c r="AN75" s="4">
        <v>6357537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9795</v>
      </c>
      <c r="I76" s="3">
        <v>0</v>
      </c>
      <c r="J76" s="3">
        <v>3142527</v>
      </c>
      <c r="K76" s="3">
        <v>3132732</v>
      </c>
      <c r="L76" s="3">
        <v>3132732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2374303</v>
      </c>
      <c r="T76" s="3">
        <v>2374303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312620</v>
      </c>
      <c r="Z76" s="3">
        <v>312620</v>
      </c>
      <c r="AA76" s="4">
        <v>312620</v>
      </c>
      <c r="AB76" s="4">
        <v>312620</v>
      </c>
      <c r="AC76" s="4">
        <v>312620</v>
      </c>
      <c r="AD76" s="4">
        <v>312620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1569632</v>
      </c>
      <c r="AJ76" s="4">
        <v>1882252</v>
      </c>
      <c r="AK76" s="4">
        <v>2194872</v>
      </c>
      <c r="AL76" s="4">
        <v>2507492</v>
      </c>
      <c r="AM76" s="4">
        <v>2820112</v>
      </c>
      <c r="AN76" s="4">
        <v>3132732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8471</v>
      </c>
      <c r="I77" s="1">
        <v>0</v>
      </c>
      <c r="J77" s="3">
        <v>1958411</v>
      </c>
      <c r="K77" s="3">
        <v>1949940</v>
      </c>
      <c r="L77" s="3">
        <v>1949940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1252801</v>
      </c>
      <c r="T77" s="3">
        <v>1252801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194430</v>
      </c>
      <c r="AB77" s="4">
        <v>194430</v>
      </c>
      <c r="AC77" s="4">
        <v>194430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1366652</v>
      </c>
      <c r="AL77" s="4">
        <v>1561082</v>
      </c>
      <c r="AM77" s="4">
        <v>1755512</v>
      </c>
      <c r="AN77" s="4">
        <v>1949940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194387</v>
      </c>
      <c r="I78" s="1">
        <v>0</v>
      </c>
      <c r="J78" s="3">
        <v>78452919</v>
      </c>
      <c r="K78" s="3">
        <v>78258532</v>
      </c>
      <c r="L78" s="3">
        <v>78258532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65771460</v>
      </c>
      <c r="T78" s="3">
        <v>65771460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7812894</v>
      </c>
      <c r="Z78" s="3">
        <v>7812894</v>
      </c>
      <c r="AA78" s="4">
        <v>7812894</v>
      </c>
      <c r="AB78" s="4">
        <v>7812894</v>
      </c>
      <c r="AC78" s="4">
        <v>7812894</v>
      </c>
      <c r="AD78" s="4">
        <v>7812894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39194062</v>
      </c>
      <c r="AJ78" s="4">
        <v>47006956</v>
      </c>
      <c r="AK78" s="4">
        <v>54819850</v>
      </c>
      <c r="AL78" s="4">
        <v>62632744</v>
      </c>
      <c r="AM78" s="4">
        <v>70445638</v>
      </c>
      <c r="AN78" s="4">
        <v>78258532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30837</v>
      </c>
      <c r="I79" s="1">
        <v>0</v>
      </c>
      <c r="J79" s="3">
        <v>10653504</v>
      </c>
      <c r="K79" s="3">
        <v>10622667</v>
      </c>
      <c r="L79" s="3">
        <v>10622667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8421513</v>
      </c>
      <c r="T79" s="3">
        <v>8421513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1060211</v>
      </c>
      <c r="Z79" s="3">
        <v>1060211</v>
      </c>
      <c r="AA79" s="4">
        <v>1060211</v>
      </c>
      <c r="AB79" s="4">
        <v>1060211</v>
      </c>
      <c r="AC79" s="4">
        <v>1060211</v>
      </c>
      <c r="AD79" s="4">
        <v>1060212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5321611</v>
      </c>
      <c r="AJ79" s="4">
        <v>6381822</v>
      </c>
      <c r="AK79" s="4">
        <v>7442033</v>
      </c>
      <c r="AL79" s="4">
        <v>8502244</v>
      </c>
      <c r="AM79" s="4">
        <v>9562455</v>
      </c>
      <c r="AN79" s="4">
        <v>10622667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78848</v>
      </c>
      <c r="I80" s="1">
        <v>0</v>
      </c>
      <c r="J80" s="3">
        <v>24888758</v>
      </c>
      <c r="K80" s="3">
        <v>24809910</v>
      </c>
      <c r="L80" s="3">
        <v>24809910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19840973</v>
      </c>
      <c r="T80" s="3">
        <v>19840973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2475734</v>
      </c>
      <c r="Z80" s="3">
        <v>2475734</v>
      </c>
      <c r="AA80" s="4">
        <v>2475735</v>
      </c>
      <c r="AB80" s="4">
        <v>2475735</v>
      </c>
      <c r="AC80" s="4">
        <v>2475735</v>
      </c>
      <c r="AD80" s="4">
        <v>2475733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12431238</v>
      </c>
      <c r="AJ80" s="4">
        <v>14906972</v>
      </c>
      <c r="AK80" s="4">
        <v>17382707</v>
      </c>
      <c r="AL80" s="4">
        <v>19858442</v>
      </c>
      <c r="AM80" s="4">
        <v>22334177</v>
      </c>
      <c r="AN80" s="4">
        <v>24809910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9955</v>
      </c>
      <c r="I81" s="1">
        <v>0</v>
      </c>
      <c r="J81" s="3">
        <v>3426906</v>
      </c>
      <c r="K81" s="3">
        <v>3416951</v>
      </c>
      <c r="L81" s="3">
        <v>3416951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2583213</v>
      </c>
      <c r="T81" s="3">
        <v>2583213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341031</v>
      </c>
      <c r="AB81" s="4">
        <v>341031</v>
      </c>
      <c r="AC81" s="4">
        <v>341031</v>
      </c>
      <c r="AD81" s="4">
        <v>341032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2393857</v>
      </c>
      <c r="AL81" s="4">
        <v>2734888</v>
      </c>
      <c r="AM81" s="4">
        <v>3075919</v>
      </c>
      <c r="AN81" s="4">
        <v>3416951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310439</v>
      </c>
      <c r="I82" s="1">
        <v>0</v>
      </c>
      <c r="J82" s="3">
        <v>109871582</v>
      </c>
      <c r="K82" s="3">
        <v>109561143</v>
      </c>
      <c r="L82" s="3">
        <v>109561143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88594863</v>
      </c>
      <c r="T82" s="3">
        <v>88594863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10935419</v>
      </c>
      <c r="Z82" s="3">
        <v>10935419</v>
      </c>
      <c r="AA82" s="4">
        <v>10935418</v>
      </c>
      <c r="AB82" s="4">
        <v>10935418</v>
      </c>
      <c r="AC82" s="4">
        <v>10935418</v>
      </c>
      <c r="AD82" s="4">
        <v>10935419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54884051</v>
      </c>
      <c r="AJ82" s="4">
        <v>65819470</v>
      </c>
      <c r="AK82" s="4">
        <v>76754888</v>
      </c>
      <c r="AL82" s="4">
        <v>87690306</v>
      </c>
      <c r="AM82" s="4">
        <v>98625724</v>
      </c>
      <c r="AN82" s="4">
        <v>109561143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25173</v>
      </c>
      <c r="I83" s="1">
        <v>0</v>
      </c>
      <c r="J83" s="3">
        <v>8307159</v>
      </c>
      <c r="K83" s="3">
        <v>8281986</v>
      </c>
      <c r="L83" s="3">
        <v>8281986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6645451</v>
      </c>
      <c r="T83" s="3">
        <v>6645451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826520</v>
      </c>
      <c r="Z83" s="3">
        <v>826520</v>
      </c>
      <c r="AA83" s="4">
        <v>826521</v>
      </c>
      <c r="AB83" s="4">
        <v>826521</v>
      </c>
      <c r="AC83" s="4">
        <v>826521</v>
      </c>
      <c r="AD83" s="4">
        <v>826519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4149384</v>
      </c>
      <c r="AJ83" s="4">
        <v>4975904</v>
      </c>
      <c r="AK83" s="4">
        <v>5802425</v>
      </c>
      <c r="AL83" s="4">
        <v>6628946</v>
      </c>
      <c r="AM83" s="4">
        <v>7455467</v>
      </c>
      <c r="AN83" s="4">
        <v>8281986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33971</v>
      </c>
      <c r="I84" s="1">
        <v>0</v>
      </c>
      <c r="J84" s="3">
        <v>9751130</v>
      </c>
      <c r="K84" s="3">
        <v>9717159</v>
      </c>
      <c r="L84" s="3">
        <v>9717159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7218627</v>
      </c>
      <c r="T84" s="3">
        <v>7218627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969451</v>
      </c>
      <c r="Z84" s="3">
        <v>969451</v>
      </c>
      <c r="AA84" s="4">
        <v>969451</v>
      </c>
      <c r="AB84" s="4">
        <v>969451</v>
      </c>
      <c r="AC84" s="4">
        <v>969451</v>
      </c>
      <c r="AD84" s="4">
        <v>969452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4869903</v>
      </c>
      <c r="AJ84" s="4">
        <v>5839354</v>
      </c>
      <c r="AK84" s="4">
        <v>6808805</v>
      </c>
      <c r="AL84" s="4">
        <v>7778256</v>
      </c>
      <c r="AM84" s="4">
        <v>8747707</v>
      </c>
      <c r="AN84" s="4">
        <v>9717159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4121</v>
      </c>
      <c r="I85" s="3">
        <v>0</v>
      </c>
      <c r="J85" s="3">
        <v>1434952</v>
      </c>
      <c r="K85" s="3">
        <v>1430831</v>
      </c>
      <c r="L85" s="3">
        <v>1430831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1037151</v>
      </c>
      <c r="T85" s="3">
        <v>1037151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142809</v>
      </c>
      <c r="Z85" s="3">
        <v>142809</v>
      </c>
      <c r="AA85" s="4">
        <v>142808</v>
      </c>
      <c r="AB85" s="4">
        <v>142808</v>
      </c>
      <c r="AC85" s="4">
        <v>142808</v>
      </c>
      <c r="AD85" s="4">
        <v>142809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716789</v>
      </c>
      <c r="AJ85" s="4">
        <v>859598</v>
      </c>
      <c r="AK85" s="4">
        <v>1002406</v>
      </c>
      <c r="AL85" s="4">
        <v>1145214</v>
      </c>
      <c r="AM85" s="4">
        <v>1288022</v>
      </c>
      <c r="AN85" s="4">
        <v>1430831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44102</v>
      </c>
      <c r="I86" s="3">
        <v>0</v>
      </c>
      <c r="J86" s="3">
        <v>17383540</v>
      </c>
      <c r="K86" s="3">
        <v>17339438</v>
      </c>
      <c r="L86" s="3">
        <v>17339438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14235281</v>
      </c>
      <c r="T86" s="3">
        <v>14235281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1731004</v>
      </c>
      <c r="Z86" s="3">
        <v>1731004</v>
      </c>
      <c r="AA86" s="4">
        <v>1731004</v>
      </c>
      <c r="AB86" s="4">
        <v>1731004</v>
      </c>
      <c r="AC86" s="4">
        <v>1731004</v>
      </c>
      <c r="AD86" s="4">
        <v>1731002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8684420</v>
      </c>
      <c r="AJ86" s="4">
        <v>10415424</v>
      </c>
      <c r="AK86" s="4">
        <v>12146428</v>
      </c>
      <c r="AL86" s="4">
        <v>13877432</v>
      </c>
      <c r="AM86" s="4">
        <v>15608436</v>
      </c>
      <c r="AN86" s="4">
        <v>17339438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19463</v>
      </c>
      <c r="I87" s="3">
        <v>0</v>
      </c>
      <c r="J87" s="3">
        <v>6909557</v>
      </c>
      <c r="K87" s="3">
        <v>6890094</v>
      </c>
      <c r="L87" s="3">
        <v>6890094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5502660</v>
      </c>
      <c r="T87" s="3">
        <v>5502660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687712</v>
      </c>
      <c r="Z87" s="3">
        <v>687712</v>
      </c>
      <c r="AA87" s="4">
        <v>687712</v>
      </c>
      <c r="AB87" s="4">
        <v>687712</v>
      </c>
      <c r="AC87" s="4">
        <v>687712</v>
      </c>
      <c r="AD87" s="4">
        <v>687710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3451536</v>
      </c>
      <c r="AJ87" s="4">
        <v>4139248</v>
      </c>
      <c r="AK87" s="4">
        <v>4826960</v>
      </c>
      <c r="AL87" s="4">
        <v>5514672</v>
      </c>
      <c r="AM87" s="4">
        <v>6202384</v>
      </c>
      <c r="AN87" s="4">
        <v>6890094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693601</v>
      </c>
      <c r="I88" s="3">
        <v>0</v>
      </c>
      <c r="J88" s="3">
        <v>273283323</v>
      </c>
      <c r="K88" s="3">
        <v>272589722</v>
      </c>
      <c r="L88" s="3">
        <v>272589722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226575086</v>
      </c>
      <c r="T88" s="3">
        <v>226575086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27212732</v>
      </c>
      <c r="Z88" s="3">
        <v>27212732</v>
      </c>
      <c r="AA88" s="4">
        <v>27212733</v>
      </c>
      <c r="AB88" s="4">
        <v>27212733</v>
      </c>
      <c r="AC88" s="4">
        <v>27212733</v>
      </c>
      <c r="AD88" s="4">
        <v>27212731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136526060</v>
      </c>
      <c r="AJ88" s="4">
        <v>163738792</v>
      </c>
      <c r="AK88" s="4">
        <v>190951525</v>
      </c>
      <c r="AL88" s="4">
        <v>218164258</v>
      </c>
      <c r="AM88" s="4">
        <v>245376991</v>
      </c>
      <c r="AN88" s="4">
        <v>272589722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1959</v>
      </c>
      <c r="I89" s="1">
        <v>0</v>
      </c>
      <c r="J89" s="3">
        <v>861110</v>
      </c>
      <c r="K89" s="3">
        <v>859151</v>
      </c>
      <c r="L89" s="3">
        <v>859151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518260</v>
      </c>
      <c r="T89" s="3">
        <v>518260</v>
      </c>
      <c r="U89" s="3">
        <v>86111</v>
      </c>
      <c r="V89" s="3">
        <v>86111</v>
      </c>
      <c r="W89" s="3">
        <v>86111</v>
      </c>
      <c r="X89" s="3">
        <v>86111</v>
      </c>
      <c r="Y89" s="3">
        <v>85785</v>
      </c>
      <c r="Z89" s="3">
        <v>85785</v>
      </c>
      <c r="AA89" s="4">
        <v>85784</v>
      </c>
      <c r="AB89" s="4">
        <v>85784</v>
      </c>
      <c r="AC89" s="4">
        <v>85784</v>
      </c>
      <c r="AD89" s="4">
        <v>85785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430229</v>
      </c>
      <c r="AJ89" s="4">
        <v>516014</v>
      </c>
      <c r="AK89" s="4">
        <v>601798</v>
      </c>
      <c r="AL89" s="4">
        <v>687582</v>
      </c>
      <c r="AM89" s="4">
        <v>773366</v>
      </c>
      <c r="AN89" s="4">
        <v>859151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19647</v>
      </c>
      <c r="I90" s="3">
        <v>0</v>
      </c>
      <c r="J90" s="3">
        <v>6755168</v>
      </c>
      <c r="K90" s="3">
        <v>6735521</v>
      </c>
      <c r="L90" s="3">
        <v>6735521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5318283</v>
      </c>
      <c r="T90" s="3">
        <v>5318283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672242</v>
      </c>
      <c r="Z90" s="3">
        <v>672242</v>
      </c>
      <c r="AA90" s="4">
        <v>672242</v>
      </c>
      <c r="AB90" s="4">
        <v>672242</v>
      </c>
      <c r="AC90" s="4">
        <v>672242</v>
      </c>
      <c r="AD90" s="4">
        <v>672243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3374310</v>
      </c>
      <c r="AJ90" s="4">
        <v>4046552</v>
      </c>
      <c r="AK90" s="4">
        <v>4718794</v>
      </c>
      <c r="AL90" s="4">
        <v>5391036</v>
      </c>
      <c r="AM90" s="4">
        <v>6063278</v>
      </c>
      <c r="AN90" s="4">
        <v>6735521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225093</v>
      </c>
      <c r="I91" s="1">
        <v>0</v>
      </c>
      <c r="J91" s="3">
        <v>79355307</v>
      </c>
      <c r="K91" s="3">
        <v>79130214</v>
      </c>
      <c r="L91" s="3">
        <v>79130214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62053781</v>
      </c>
      <c r="T91" s="3">
        <v>62053781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7898015</v>
      </c>
      <c r="Z91" s="3">
        <v>7898015</v>
      </c>
      <c r="AA91" s="4">
        <v>7898015</v>
      </c>
      <c r="AB91" s="4">
        <v>7898015</v>
      </c>
      <c r="AC91" s="4">
        <v>7898015</v>
      </c>
      <c r="AD91" s="4">
        <v>7898015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39640139</v>
      </c>
      <c r="AJ91" s="4">
        <v>47538154</v>
      </c>
      <c r="AK91" s="4">
        <v>55436169</v>
      </c>
      <c r="AL91" s="4">
        <v>63334184</v>
      </c>
      <c r="AM91" s="4">
        <v>71232199</v>
      </c>
      <c r="AN91" s="4">
        <v>79130214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8093</v>
      </c>
      <c r="I92" s="1">
        <v>0</v>
      </c>
      <c r="J92" s="3">
        <v>2743124</v>
      </c>
      <c r="K92" s="3">
        <v>2735031</v>
      </c>
      <c r="L92" s="3">
        <v>2735031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2019363</v>
      </c>
      <c r="T92" s="3">
        <v>2019363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272964</v>
      </c>
      <c r="Z92" s="3">
        <v>272964</v>
      </c>
      <c r="AA92" s="4">
        <v>272964</v>
      </c>
      <c r="AB92" s="4">
        <v>272964</v>
      </c>
      <c r="AC92" s="4">
        <v>272964</v>
      </c>
      <c r="AD92" s="4">
        <v>272963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1370212</v>
      </c>
      <c r="AJ92" s="4">
        <v>1643176</v>
      </c>
      <c r="AK92" s="4">
        <v>1916140</v>
      </c>
      <c r="AL92" s="4">
        <v>2189104</v>
      </c>
      <c r="AM92" s="4">
        <v>2462068</v>
      </c>
      <c r="AN92" s="4">
        <v>2735031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8683</v>
      </c>
      <c r="I93" s="3">
        <v>0</v>
      </c>
      <c r="J93" s="3">
        <v>2292541</v>
      </c>
      <c r="K93" s="3">
        <v>2283858</v>
      </c>
      <c r="L93" s="3">
        <v>2283858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1556496</v>
      </c>
      <c r="T93" s="3">
        <v>1556496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227807</v>
      </c>
      <c r="AB93" s="4">
        <v>227807</v>
      </c>
      <c r="AC93" s="4">
        <v>227807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1600437</v>
      </c>
      <c r="AL93" s="4">
        <v>1828244</v>
      </c>
      <c r="AM93" s="4">
        <v>2056051</v>
      </c>
      <c r="AN93" s="4">
        <v>2283858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11041</v>
      </c>
      <c r="I94" s="1">
        <v>0</v>
      </c>
      <c r="J94" s="3">
        <v>3298984</v>
      </c>
      <c r="K94" s="3">
        <v>3287943</v>
      </c>
      <c r="L94" s="3">
        <v>3287943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2448603</v>
      </c>
      <c r="T94" s="3">
        <v>2448603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328059</v>
      </c>
      <c r="Z94" s="3">
        <v>328059</v>
      </c>
      <c r="AA94" s="4">
        <v>328058</v>
      </c>
      <c r="AB94" s="4">
        <v>328058</v>
      </c>
      <c r="AC94" s="4">
        <v>328058</v>
      </c>
      <c r="AD94" s="4">
        <v>328059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1647651</v>
      </c>
      <c r="AJ94" s="4">
        <v>1975710</v>
      </c>
      <c r="AK94" s="4">
        <v>2303768</v>
      </c>
      <c r="AL94" s="4">
        <v>2631826</v>
      </c>
      <c r="AM94" s="4">
        <v>2959884</v>
      </c>
      <c r="AN94" s="4">
        <v>3287943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21275</v>
      </c>
      <c r="I95" s="1">
        <v>0</v>
      </c>
      <c r="J95" s="3">
        <v>6716627</v>
      </c>
      <c r="K95" s="3">
        <v>6695352</v>
      </c>
      <c r="L95" s="3">
        <v>6695352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5207416</v>
      </c>
      <c r="T95" s="3">
        <v>5207416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668117</v>
      </c>
      <c r="Z95" s="3">
        <v>668117</v>
      </c>
      <c r="AA95" s="4">
        <v>668117</v>
      </c>
      <c r="AB95" s="4">
        <v>668117</v>
      </c>
      <c r="AC95" s="4">
        <v>668117</v>
      </c>
      <c r="AD95" s="4">
        <v>668115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3354769</v>
      </c>
      <c r="AJ95" s="4">
        <v>4022886</v>
      </c>
      <c r="AK95" s="4">
        <v>4691003</v>
      </c>
      <c r="AL95" s="4">
        <v>5359120</v>
      </c>
      <c r="AM95" s="4">
        <v>6027237</v>
      </c>
      <c r="AN95" s="4">
        <v>6695352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22063</v>
      </c>
      <c r="I96" s="1">
        <v>0</v>
      </c>
      <c r="J96" s="3">
        <v>8017963</v>
      </c>
      <c r="K96" s="3">
        <v>7995900</v>
      </c>
      <c r="L96" s="3">
        <v>7995900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6282371</v>
      </c>
      <c r="T96" s="3">
        <v>6282371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798119</v>
      </c>
      <c r="Z96" s="3">
        <v>798119</v>
      </c>
      <c r="AA96" s="4">
        <v>798120</v>
      </c>
      <c r="AB96" s="4">
        <v>798120</v>
      </c>
      <c r="AC96" s="4">
        <v>798120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4005303</v>
      </c>
      <c r="AJ96" s="4">
        <v>4803422</v>
      </c>
      <c r="AK96" s="4">
        <v>5601542</v>
      </c>
      <c r="AL96" s="4">
        <v>6399662</v>
      </c>
      <c r="AM96" s="4">
        <v>7197782</v>
      </c>
      <c r="AN96" s="4">
        <v>7995900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12984</v>
      </c>
      <c r="I97" s="1">
        <v>0</v>
      </c>
      <c r="J97" s="3">
        <v>4427713</v>
      </c>
      <c r="K97" s="3">
        <v>4414729</v>
      </c>
      <c r="L97" s="3">
        <v>4414729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3222806</v>
      </c>
      <c r="T97" s="3">
        <v>3222806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440608</v>
      </c>
      <c r="Z97" s="3">
        <v>440608</v>
      </c>
      <c r="AA97" s="4">
        <v>440607</v>
      </c>
      <c r="AB97" s="4">
        <v>440607</v>
      </c>
      <c r="AC97" s="4">
        <v>440607</v>
      </c>
      <c r="AD97" s="4">
        <v>440608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2211692</v>
      </c>
      <c r="AJ97" s="4">
        <v>2652300</v>
      </c>
      <c r="AK97" s="4">
        <v>3092907</v>
      </c>
      <c r="AL97" s="4">
        <v>3533514</v>
      </c>
      <c r="AM97" s="4">
        <v>3974121</v>
      </c>
      <c r="AN97" s="4">
        <v>4414729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12036</v>
      </c>
      <c r="I98" s="1">
        <v>0</v>
      </c>
      <c r="J98" s="3">
        <v>4075626</v>
      </c>
      <c r="K98" s="3">
        <v>4063590</v>
      </c>
      <c r="L98" s="3">
        <v>4063590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3155494</v>
      </c>
      <c r="T98" s="3">
        <v>3155494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405557</v>
      </c>
      <c r="AB98" s="4">
        <v>405557</v>
      </c>
      <c r="AC98" s="4">
        <v>405557</v>
      </c>
      <c r="AD98" s="4">
        <v>405555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2846921</v>
      </c>
      <c r="AL98" s="4">
        <v>3252478</v>
      </c>
      <c r="AM98" s="4">
        <v>3658035</v>
      </c>
      <c r="AN98" s="4">
        <v>4063590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12482</v>
      </c>
      <c r="I99" s="1">
        <v>0</v>
      </c>
      <c r="J99" s="3">
        <v>4227326</v>
      </c>
      <c r="K99" s="3">
        <v>4214844</v>
      </c>
      <c r="L99" s="3">
        <v>4214844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3115241</v>
      </c>
      <c r="T99" s="3">
        <v>3115241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420652</v>
      </c>
      <c r="Z99" s="3">
        <v>420652</v>
      </c>
      <c r="AA99" s="4">
        <v>420652</v>
      </c>
      <c r="AB99" s="4">
        <v>420652</v>
      </c>
      <c r="AC99" s="4">
        <v>420652</v>
      </c>
      <c r="AD99" s="4">
        <v>420652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2111584</v>
      </c>
      <c r="AJ99" s="4">
        <v>2532236</v>
      </c>
      <c r="AK99" s="4">
        <v>2952888</v>
      </c>
      <c r="AL99" s="4">
        <v>3373540</v>
      </c>
      <c r="AM99" s="4">
        <v>3794192</v>
      </c>
      <c r="AN99" s="4">
        <v>4214844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9807</v>
      </c>
      <c r="I100" s="1">
        <v>0</v>
      </c>
      <c r="J100" s="3">
        <v>3519341</v>
      </c>
      <c r="K100" s="3">
        <v>3509534</v>
      </c>
      <c r="L100" s="3">
        <v>3509534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2583348</v>
      </c>
      <c r="T100" s="3">
        <v>2583348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350300</v>
      </c>
      <c r="Z100" s="3">
        <v>350300</v>
      </c>
      <c r="AA100" s="4">
        <v>350300</v>
      </c>
      <c r="AB100" s="4">
        <v>350300</v>
      </c>
      <c r="AC100" s="4">
        <v>350300</v>
      </c>
      <c r="AD100" s="4">
        <v>350298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1758036</v>
      </c>
      <c r="AJ100" s="4">
        <v>2108336</v>
      </c>
      <c r="AK100" s="4">
        <v>2458636</v>
      </c>
      <c r="AL100" s="4">
        <v>2808936</v>
      </c>
      <c r="AM100" s="4">
        <v>3159236</v>
      </c>
      <c r="AN100" s="4">
        <v>3509534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6785</v>
      </c>
      <c r="I101" s="1">
        <v>0</v>
      </c>
      <c r="J101" s="3">
        <v>1871378</v>
      </c>
      <c r="K101" s="3">
        <v>1864593</v>
      </c>
      <c r="L101" s="3">
        <v>1864593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1124061</v>
      </c>
      <c r="T101" s="3">
        <v>1124061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186007</v>
      </c>
      <c r="AB101" s="4">
        <v>186007</v>
      </c>
      <c r="AC101" s="4">
        <v>186007</v>
      </c>
      <c r="AD101" s="4">
        <v>186006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1306573</v>
      </c>
      <c r="AL101" s="4">
        <v>1492580</v>
      </c>
      <c r="AM101" s="4">
        <v>1678587</v>
      </c>
      <c r="AN101" s="4">
        <v>1864593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8357</v>
      </c>
      <c r="I102" s="3">
        <v>0</v>
      </c>
      <c r="J102" s="3">
        <v>2498977</v>
      </c>
      <c r="K102" s="3">
        <v>2490620</v>
      </c>
      <c r="L102" s="3">
        <v>2490620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1837278</v>
      </c>
      <c r="T102" s="3">
        <v>1837278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248505</v>
      </c>
      <c r="Z102" s="3">
        <v>248505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1248097</v>
      </c>
      <c r="AJ102" s="4">
        <v>1496602</v>
      </c>
      <c r="AK102" s="4">
        <v>1745107</v>
      </c>
      <c r="AL102" s="4">
        <v>1993612</v>
      </c>
      <c r="AM102" s="4">
        <v>2242117</v>
      </c>
      <c r="AN102" s="4">
        <v>2490620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8827</v>
      </c>
      <c r="I103" s="3">
        <v>0</v>
      </c>
      <c r="J103" s="3">
        <v>2919486</v>
      </c>
      <c r="K103" s="3">
        <v>2910659</v>
      </c>
      <c r="L103" s="3">
        <v>2910659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2025889</v>
      </c>
      <c r="T103" s="3">
        <v>2025889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290478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2910659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12178</v>
      </c>
      <c r="I104" s="1">
        <v>0</v>
      </c>
      <c r="J104" s="3">
        <v>4262461</v>
      </c>
      <c r="K104" s="3">
        <v>4250283</v>
      </c>
      <c r="L104" s="3">
        <v>4250283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3334010</v>
      </c>
      <c r="T104" s="3">
        <v>3334010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424217</v>
      </c>
      <c r="Z104" s="3">
        <v>424217</v>
      </c>
      <c r="AA104" s="4">
        <v>424216</v>
      </c>
      <c r="AB104" s="4">
        <v>424216</v>
      </c>
      <c r="AC104" s="4">
        <v>424216</v>
      </c>
      <c r="AD104" s="4">
        <v>424217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2129201</v>
      </c>
      <c r="AJ104" s="4">
        <v>2553418</v>
      </c>
      <c r="AK104" s="4">
        <v>2977634</v>
      </c>
      <c r="AL104" s="4">
        <v>3401850</v>
      </c>
      <c r="AM104" s="4">
        <v>3826066</v>
      </c>
      <c r="AN104" s="4">
        <v>4250283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14463</v>
      </c>
      <c r="I105" s="1">
        <v>0</v>
      </c>
      <c r="J105" s="3">
        <v>4073945</v>
      </c>
      <c r="K105" s="3">
        <v>4059482</v>
      </c>
      <c r="L105" s="3">
        <v>4059482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2916794</v>
      </c>
      <c r="T105" s="3">
        <v>2916794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404984</v>
      </c>
      <c r="Z105" s="3">
        <v>404984</v>
      </c>
      <c r="AA105" s="4">
        <v>404984</v>
      </c>
      <c r="AB105" s="4">
        <v>404984</v>
      </c>
      <c r="AC105" s="4">
        <v>404984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2034564</v>
      </c>
      <c r="AJ105" s="4">
        <v>2439548</v>
      </c>
      <c r="AK105" s="4">
        <v>2844532</v>
      </c>
      <c r="AL105" s="4">
        <v>3249516</v>
      </c>
      <c r="AM105" s="4">
        <v>3654500</v>
      </c>
      <c r="AN105" s="4">
        <v>4059482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10120</v>
      </c>
      <c r="I106" s="1">
        <v>0</v>
      </c>
      <c r="J106" s="3">
        <v>3138556</v>
      </c>
      <c r="K106" s="3">
        <v>3128436</v>
      </c>
      <c r="L106" s="3">
        <v>3128436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2317034</v>
      </c>
      <c r="T106" s="3">
        <v>2317034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312169</v>
      </c>
      <c r="Z106" s="3">
        <v>312169</v>
      </c>
      <c r="AA106" s="4">
        <v>312169</v>
      </c>
      <c r="AB106" s="4">
        <v>312169</v>
      </c>
      <c r="AC106" s="4">
        <v>312169</v>
      </c>
      <c r="AD106" s="4">
        <v>312167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1567593</v>
      </c>
      <c r="AJ106" s="4">
        <v>1879762</v>
      </c>
      <c r="AK106" s="4">
        <v>2191931</v>
      </c>
      <c r="AL106" s="4">
        <v>2504100</v>
      </c>
      <c r="AM106" s="4">
        <v>2816269</v>
      </c>
      <c r="AN106" s="4">
        <v>3128436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3968</v>
      </c>
      <c r="I107" s="1">
        <v>0</v>
      </c>
      <c r="J107" s="3">
        <v>1364591</v>
      </c>
      <c r="K107" s="3">
        <v>1360623</v>
      </c>
      <c r="L107" s="3">
        <v>1360623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919561</v>
      </c>
      <c r="T107" s="3">
        <v>919561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135797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1360623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26304</v>
      </c>
      <c r="I108" s="1">
        <v>0</v>
      </c>
      <c r="J108" s="3">
        <v>9258169</v>
      </c>
      <c r="K108" s="3">
        <v>9231865</v>
      </c>
      <c r="L108" s="3">
        <v>9231865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7286734</v>
      </c>
      <c r="T108" s="3">
        <v>7286734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921433</v>
      </c>
      <c r="Z108" s="3">
        <v>921433</v>
      </c>
      <c r="AA108" s="4">
        <v>921433</v>
      </c>
      <c r="AB108" s="4">
        <v>921433</v>
      </c>
      <c r="AC108" s="4">
        <v>921433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4624701</v>
      </c>
      <c r="AJ108" s="4">
        <v>5546134</v>
      </c>
      <c r="AK108" s="4">
        <v>6467567</v>
      </c>
      <c r="AL108" s="4">
        <v>7389000</v>
      </c>
      <c r="AM108" s="4">
        <v>8310433</v>
      </c>
      <c r="AN108" s="4">
        <v>9231865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9390</v>
      </c>
      <c r="I109" s="1">
        <v>0</v>
      </c>
      <c r="J109" s="3">
        <v>2800011</v>
      </c>
      <c r="K109" s="3">
        <v>2790621</v>
      </c>
      <c r="L109" s="3">
        <v>2790621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1982274</v>
      </c>
      <c r="T109" s="3">
        <v>1982274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278437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2790621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34358</v>
      </c>
      <c r="I110" s="1">
        <v>0</v>
      </c>
      <c r="J110" s="3">
        <v>10177083</v>
      </c>
      <c r="K110" s="3">
        <v>10142725</v>
      </c>
      <c r="L110" s="3">
        <v>10142725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7465128</v>
      </c>
      <c r="T110" s="3">
        <v>7465128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1011982</v>
      </c>
      <c r="Z110" s="3">
        <v>1011982</v>
      </c>
      <c r="AA110" s="4">
        <v>1011982</v>
      </c>
      <c r="AB110" s="4">
        <v>1011982</v>
      </c>
      <c r="AC110" s="4">
        <v>1011982</v>
      </c>
      <c r="AD110" s="4">
        <v>1011983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5082814</v>
      </c>
      <c r="AJ110" s="4">
        <v>6094796</v>
      </c>
      <c r="AK110" s="4">
        <v>7106778</v>
      </c>
      <c r="AL110" s="4">
        <v>8118760</v>
      </c>
      <c r="AM110" s="4">
        <v>9130742</v>
      </c>
      <c r="AN110" s="4">
        <v>10142725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23773</v>
      </c>
      <c r="I111" s="1">
        <v>0</v>
      </c>
      <c r="J111" s="3">
        <v>7843178</v>
      </c>
      <c r="K111" s="3">
        <v>7819405</v>
      </c>
      <c r="L111" s="3">
        <v>7819405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6052361</v>
      </c>
      <c r="T111" s="3">
        <v>6052361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780356</v>
      </c>
      <c r="Z111" s="3">
        <v>780356</v>
      </c>
      <c r="AA111" s="4">
        <v>780355</v>
      </c>
      <c r="AB111" s="4">
        <v>780355</v>
      </c>
      <c r="AC111" s="4">
        <v>780355</v>
      </c>
      <c r="AD111" s="4">
        <v>780356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3917628</v>
      </c>
      <c r="AJ111" s="4">
        <v>4697984</v>
      </c>
      <c r="AK111" s="4">
        <v>5478339</v>
      </c>
      <c r="AL111" s="4">
        <v>6258694</v>
      </c>
      <c r="AM111" s="4">
        <v>7039049</v>
      </c>
      <c r="AN111" s="4">
        <v>7819405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79305</v>
      </c>
      <c r="I112" s="3">
        <v>0</v>
      </c>
      <c r="J112" s="3">
        <v>29398598</v>
      </c>
      <c r="K112" s="3">
        <v>29319293</v>
      </c>
      <c r="L112" s="3">
        <v>29319293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23393592</v>
      </c>
      <c r="T112" s="3">
        <v>23393592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2926642</v>
      </c>
      <c r="Z112" s="3">
        <v>2926642</v>
      </c>
      <c r="AA112" s="4">
        <v>2926642</v>
      </c>
      <c r="AB112" s="4">
        <v>2926642</v>
      </c>
      <c r="AC112" s="4">
        <v>2926642</v>
      </c>
      <c r="AD112" s="4">
        <v>2926643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14686082</v>
      </c>
      <c r="AJ112" s="4">
        <v>17612724</v>
      </c>
      <c r="AK112" s="4">
        <v>20539366</v>
      </c>
      <c r="AL112" s="4">
        <v>23466008</v>
      </c>
      <c r="AM112" s="4">
        <v>26392650</v>
      </c>
      <c r="AN112" s="4">
        <v>29319293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46491</v>
      </c>
      <c r="I113" s="3">
        <v>0</v>
      </c>
      <c r="J113" s="3">
        <v>15719697</v>
      </c>
      <c r="K113" s="3">
        <v>15673206</v>
      </c>
      <c r="L113" s="3">
        <v>15673206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12693246</v>
      </c>
      <c r="T113" s="3">
        <v>12693246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1564221</v>
      </c>
      <c r="Z113" s="3">
        <v>1564221</v>
      </c>
      <c r="AA113" s="4">
        <v>1564221</v>
      </c>
      <c r="AB113" s="4">
        <v>1564221</v>
      </c>
      <c r="AC113" s="4">
        <v>1564221</v>
      </c>
      <c r="AD113" s="4">
        <v>1564221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7852101</v>
      </c>
      <c r="AJ113" s="4">
        <v>9416322</v>
      </c>
      <c r="AK113" s="4">
        <v>10980543</v>
      </c>
      <c r="AL113" s="4">
        <v>12544764</v>
      </c>
      <c r="AM113" s="4">
        <v>14108985</v>
      </c>
      <c r="AN113" s="4">
        <v>15673206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10023</v>
      </c>
      <c r="I114" s="3">
        <v>0</v>
      </c>
      <c r="J114" s="3">
        <v>3318821</v>
      </c>
      <c r="K114" s="3">
        <v>3308798</v>
      </c>
      <c r="L114" s="3">
        <v>3308798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2499188</v>
      </c>
      <c r="T114" s="3">
        <v>2499188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330212</v>
      </c>
      <c r="Z114" s="3">
        <v>330212</v>
      </c>
      <c r="AA114" s="4">
        <v>330212</v>
      </c>
      <c r="AB114" s="4">
        <v>330212</v>
      </c>
      <c r="AC114" s="4">
        <v>330212</v>
      </c>
      <c r="AD114" s="4">
        <v>330210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1657740</v>
      </c>
      <c r="AJ114" s="4">
        <v>1987952</v>
      </c>
      <c r="AK114" s="4">
        <v>2318164</v>
      </c>
      <c r="AL114" s="4">
        <v>2648376</v>
      </c>
      <c r="AM114" s="4">
        <v>2978588</v>
      </c>
      <c r="AN114" s="4">
        <v>3308798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10313</v>
      </c>
      <c r="I115" s="1">
        <v>0</v>
      </c>
      <c r="J115" s="3">
        <v>2877462</v>
      </c>
      <c r="K115" s="3">
        <v>2867149</v>
      </c>
      <c r="L115" s="3">
        <v>2867149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1990562</v>
      </c>
      <c r="T115" s="3">
        <v>1990562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286028</v>
      </c>
      <c r="Z115" s="3">
        <v>286028</v>
      </c>
      <c r="AA115" s="4">
        <v>286027</v>
      </c>
      <c r="AB115" s="4">
        <v>286027</v>
      </c>
      <c r="AC115" s="4">
        <v>286027</v>
      </c>
      <c r="AD115" s="4">
        <v>286028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1437012</v>
      </c>
      <c r="AJ115" s="4">
        <v>1723040</v>
      </c>
      <c r="AK115" s="4">
        <v>2009067</v>
      </c>
      <c r="AL115" s="4">
        <v>2295094</v>
      </c>
      <c r="AM115" s="4">
        <v>2581121</v>
      </c>
      <c r="AN115" s="4">
        <v>2867149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19030</v>
      </c>
      <c r="I116" s="1">
        <v>0</v>
      </c>
      <c r="J116" s="3">
        <v>4557777</v>
      </c>
      <c r="K116" s="3">
        <v>4538747</v>
      </c>
      <c r="L116" s="3">
        <v>4538747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2973965</v>
      </c>
      <c r="T116" s="3">
        <v>2973965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452606</v>
      </c>
      <c r="Z116" s="3">
        <v>452606</v>
      </c>
      <c r="AA116" s="4">
        <v>452606</v>
      </c>
      <c r="AB116" s="4">
        <v>452606</v>
      </c>
      <c r="AC116" s="4">
        <v>452606</v>
      </c>
      <c r="AD116" s="4">
        <v>452605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2275718</v>
      </c>
      <c r="AJ116" s="4">
        <v>2728324</v>
      </c>
      <c r="AK116" s="4">
        <v>3180930</v>
      </c>
      <c r="AL116" s="4">
        <v>3633536</v>
      </c>
      <c r="AM116" s="4">
        <v>4086142</v>
      </c>
      <c r="AN116" s="4">
        <v>4538747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10223</v>
      </c>
      <c r="I117" s="1">
        <v>0</v>
      </c>
      <c r="J117" s="3">
        <v>2949102</v>
      </c>
      <c r="K117" s="3">
        <v>2938879</v>
      </c>
      <c r="L117" s="3">
        <v>2938879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2111667</v>
      </c>
      <c r="T117" s="3">
        <v>2111667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293207</v>
      </c>
      <c r="Z117" s="3">
        <v>293207</v>
      </c>
      <c r="AA117" s="4">
        <v>293206</v>
      </c>
      <c r="AB117" s="4">
        <v>293206</v>
      </c>
      <c r="AC117" s="4">
        <v>293206</v>
      </c>
      <c r="AD117" s="4">
        <v>293207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1472847</v>
      </c>
      <c r="AJ117" s="4">
        <v>1766054</v>
      </c>
      <c r="AK117" s="4">
        <v>2059260</v>
      </c>
      <c r="AL117" s="4">
        <v>2352466</v>
      </c>
      <c r="AM117" s="4">
        <v>2645672</v>
      </c>
      <c r="AN117" s="4">
        <v>2938879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36200</v>
      </c>
      <c r="I118" s="1">
        <v>0</v>
      </c>
      <c r="J118" s="3">
        <v>10553088</v>
      </c>
      <c r="K118" s="3">
        <v>10516888</v>
      </c>
      <c r="L118" s="3">
        <v>10516888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8267000</v>
      </c>
      <c r="T118" s="3">
        <v>8267000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1049275</v>
      </c>
      <c r="Z118" s="3">
        <v>1049275</v>
      </c>
      <c r="AA118" s="4">
        <v>1049276</v>
      </c>
      <c r="AB118" s="4">
        <v>1049276</v>
      </c>
      <c r="AC118" s="4">
        <v>1049276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5270511</v>
      </c>
      <c r="AJ118" s="4">
        <v>6319786</v>
      </c>
      <c r="AK118" s="4">
        <v>7369062</v>
      </c>
      <c r="AL118" s="4">
        <v>8418338</v>
      </c>
      <c r="AM118" s="4">
        <v>9467614</v>
      </c>
      <c r="AN118" s="4">
        <v>10516888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3589</v>
      </c>
      <c r="I119" s="1">
        <v>0</v>
      </c>
      <c r="J119" s="3">
        <v>1116369</v>
      </c>
      <c r="K119" s="3">
        <v>1112780</v>
      </c>
      <c r="L119" s="3">
        <v>1112780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762605</v>
      </c>
      <c r="T119" s="3">
        <v>762605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111039</v>
      </c>
      <c r="Z119" s="3">
        <v>111039</v>
      </c>
      <c r="AA119" s="4">
        <v>111039</v>
      </c>
      <c r="AB119" s="4">
        <v>111039</v>
      </c>
      <c r="AC119" s="4">
        <v>111039</v>
      </c>
      <c r="AD119" s="4">
        <v>111037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557587</v>
      </c>
      <c r="AJ119" s="4">
        <v>668626</v>
      </c>
      <c r="AK119" s="4">
        <v>779665</v>
      </c>
      <c r="AL119" s="4">
        <v>890704</v>
      </c>
      <c r="AM119" s="4">
        <v>1001743</v>
      </c>
      <c r="AN119" s="4">
        <v>1112780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13833</v>
      </c>
      <c r="I120" s="1">
        <v>0</v>
      </c>
      <c r="J120" s="3">
        <v>4235141</v>
      </c>
      <c r="K120" s="3">
        <v>4221308</v>
      </c>
      <c r="L120" s="3">
        <v>4221308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3153678</v>
      </c>
      <c r="T120" s="3">
        <v>3153678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421209</v>
      </c>
      <c r="Z120" s="3">
        <v>421209</v>
      </c>
      <c r="AA120" s="4">
        <v>421209</v>
      </c>
      <c r="AB120" s="4">
        <v>421209</v>
      </c>
      <c r="AC120" s="4">
        <v>421209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2115265</v>
      </c>
      <c r="AJ120" s="4">
        <v>2536474</v>
      </c>
      <c r="AK120" s="4">
        <v>2957683</v>
      </c>
      <c r="AL120" s="4">
        <v>3378892</v>
      </c>
      <c r="AM120" s="4">
        <v>3800101</v>
      </c>
      <c r="AN120" s="4">
        <v>4221308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43426</v>
      </c>
      <c r="I121" s="1">
        <v>0</v>
      </c>
      <c r="J121" s="3">
        <v>13652322</v>
      </c>
      <c r="K121" s="3">
        <v>13608896</v>
      </c>
      <c r="L121" s="3">
        <v>13608896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10956721</v>
      </c>
      <c r="T121" s="3">
        <v>10956721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1357995</v>
      </c>
      <c r="Z121" s="3">
        <v>1357995</v>
      </c>
      <c r="AA121" s="4">
        <v>1357995</v>
      </c>
      <c r="AB121" s="4">
        <v>1357995</v>
      </c>
      <c r="AC121" s="4">
        <v>1357995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6818923</v>
      </c>
      <c r="AJ121" s="4">
        <v>8176918</v>
      </c>
      <c r="AK121" s="4">
        <v>9534913</v>
      </c>
      <c r="AL121" s="4">
        <v>10892908</v>
      </c>
      <c r="AM121" s="4">
        <v>12250903</v>
      </c>
      <c r="AN121" s="4">
        <v>13608896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6920</v>
      </c>
      <c r="I122" s="1">
        <v>0</v>
      </c>
      <c r="J122" s="3">
        <v>2142062</v>
      </c>
      <c r="K122" s="3">
        <v>2135142</v>
      </c>
      <c r="L122" s="3">
        <v>2135142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1471257</v>
      </c>
      <c r="T122" s="3">
        <v>1471257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213053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2135142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8458</v>
      </c>
      <c r="I123" s="1">
        <v>0</v>
      </c>
      <c r="J123" s="3">
        <v>2094915</v>
      </c>
      <c r="K123" s="3">
        <v>2086457</v>
      </c>
      <c r="L123" s="3">
        <v>2086457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1423444</v>
      </c>
      <c r="T123" s="3">
        <v>1423444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208082</v>
      </c>
      <c r="Z123" s="3">
        <v>208082</v>
      </c>
      <c r="AA123" s="4">
        <v>208081</v>
      </c>
      <c r="AB123" s="4">
        <v>208081</v>
      </c>
      <c r="AC123" s="4">
        <v>208081</v>
      </c>
      <c r="AD123" s="4">
        <v>208082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1046050</v>
      </c>
      <c r="AJ123" s="4">
        <v>1254132</v>
      </c>
      <c r="AK123" s="4">
        <v>1462213</v>
      </c>
      <c r="AL123" s="4">
        <v>1670294</v>
      </c>
      <c r="AM123" s="4">
        <v>1878375</v>
      </c>
      <c r="AN123" s="4">
        <v>2086457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14959</v>
      </c>
      <c r="I124" s="1">
        <v>0</v>
      </c>
      <c r="J124" s="3">
        <v>5052534</v>
      </c>
      <c r="K124" s="3">
        <v>5037575</v>
      </c>
      <c r="L124" s="3">
        <v>5037575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3845354</v>
      </c>
      <c r="T124" s="3">
        <v>3845354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502761</v>
      </c>
      <c r="Z124" s="3">
        <v>502761</v>
      </c>
      <c r="AA124" s="4">
        <v>502760</v>
      </c>
      <c r="AB124" s="4">
        <v>502760</v>
      </c>
      <c r="AC124" s="4">
        <v>502760</v>
      </c>
      <c r="AD124" s="4">
        <v>502761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2523773</v>
      </c>
      <c r="AJ124" s="4">
        <v>3026534</v>
      </c>
      <c r="AK124" s="4">
        <v>3529294</v>
      </c>
      <c r="AL124" s="4">
        <v>4032054</v>
      </c>
      <c r="AM124" s="4">
        <v>4534814</v>
      </c>
      <c r="AN124" s="4">
        <v>5037575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5546</v>
      </c>
      <c r="I125" s="1">
        <v>0</v>
      </c>
      <c r="J125" s="3">
        <v>1736753</v>
      </c>
      <c r="K125" s="3">
        <v>1731207</v>
      </c>
      <c r="L125" s="3">
        <v>1731207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960291</v>
      </c>
      <c r="T125" s="3">
        <v>960291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172751</v>
      </c>
      <c r="AB125" s="4">
        <v>172751</v>
      </c>
      <c r="AC125" s="4">
        <v>172751</v>
      </c>
      <c r="AD125" s="4">
        <v>172752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1212953</v>
      </c>
      <c r="AL125" s="4">
        <v>1385704</v>
      </c>
      <c r="AM125" s="4">
        <v>1558455</v>
      </c>
      <c r="AN125" s="4">
        <v>1731207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33674</v>
      </c>
      <c r="I126" s="1">
        <v>0</v>
      </c>
      <c r="J126" s="3">
        <v>11192304</v>
      </c>
      <c r="K126" s="3">
        <v>11158630</v>
      </c>
      <c r="L126" s="3">
        <v>11158630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8805649</v>
      </c>
      <c r="T126" s="3">
        <v>8805649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1113618</v>
      </c>
      <c r="Z126" s="3">
        <v>1113618</v>
      </c>
      <c r="AA126" s="4">
        <v>1113619</v>
      </c>
      <c r="AB126" s="4">
        <v>1113619</v>
      </c>
      <c r="AC126" s="4">
        <v>1113619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5590538</v>
      </c>
      <c r="AJ126" s="4">
        <v>6704156</v>
      </c>
      <c r="AK126" s="4">
        <v>7817775</v>
      </c>
      <c r="AL126" s="4">
        <v>8931394</v>
      </c>
      <c r="AM126" s="4">
        <v>10045013</v>
      </c>
      <c r="AN126" s="4">
        <v>11158630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10352</v>
      </c>
      <c r="I127" s="1">
        <v>0</v>
      </c>
      <c r="J127" s="3">
        <v>3180085</v>
      </c>
      <c r="K127" s="3">
        <v>3169733</v>
      </c>
      <c r="L127" s="3">
        <v>3169733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2298509</v>
      </c>
      <c r="T127" s="3">
        <v>2298509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316283</v>
      </c>
      <c r="Z127" s="3">
        <v>316283</v>
      </c>
      <c r="AA127" s="4">
        <v>316283</v>
      </c>
      <c r="AB127" s="4">
        <v>316283</v>
      </c>
      <c r="AC127" s="4">
        <v>316283</v>
      </c>
      <c r="AD127" s="4">
        <v>316282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1588319</v>
      </c>
      <c r="AJ127" s="4">
        <v>1904602</v>
      </c>
      <c r="AK127" s="4">
        <v>2220885</v>
      </c>
      <c r="AL127" s="4">
        <v>2537168</v>
      </c>
      <c r="AM127" s="4">
        <v>2853451</v>
      </c>
      <c r="AN127" s="4">
        <v>3169733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15092</v>
      </c>
      <c r="I128" s="1">
        <v>0</v>
      </c>
      <c r="J128" s="3">
        <v>5082952</v>
      </c>
      <c r="K128" s="3">
        <v>5067860</v>
      </c>
      <c r="L128" s="3">
        <v>5067860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3854321</v>
      </c>
      <c r="T128" s="3">
        <v>3854321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505780</v>
      </c>
      <c r="Z128" s="3">
        <v>505780</v>
      </c>
      <c r="AA128" s="4">
        <v>505780</v>
      </c>
      <c r="AB128" s="4">
        <v>505780</v>
      </c>
      <c r="AC128" s="4">
        <v>505780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2538960</v>
      </c>
      <c r="AJ128" s="4">
        <v>3044740</v>
      </c>
      <c r="AK128" s="4">
        <v>3550520</v>
      </c>
      <c r="AL128" s="4">
        <v>4056300</v>
      </c>
      <c r="AM128" s="4">
        <v>4562080</v>
      </c>
      <c r="AN128" s="4">
        <v>5067860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8904</v>
      </c>
      <c r="I129" s="1">
        <v>0</v>
      </c>
      <c r="J129" s="3">
        <v>2872559</v>
      </c>
      <c r="K129" s="3">
        <v>2863655</v>
      </c>
      <c r="L129" s="3">
        <v>2863655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2060191</v>
      </c>
      <c r="T129" s="3">
        <v>2060191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285772</v>
      </c>
      <c r="Z129" s="3">
        <v>285772</v>
      </c>
      <c r="AA129" s="4">
        <v>285772</v>
      </c>
      <c r="AB129" s="4">
        <v>285772</v>
      </c>
      <c r="AC129" s="4">
        <v>285772</v>
      </c>
      <c r="AD129" s="4">
        <v>285771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1434796</v>
      </c>
      <c r="AJ129" s="4">
        <v>1720568</v>
      </c>
      <c r="AK129" s="4">
        <v>2006340</v>
      </c>
      <c r="AL129" s="4">
        <v>2292112</v>
      </c>
      <c r="AM129" s="4">
        <v>2577884</v>
      </c>
      <c r="AN129" s="4">
        <v>2863655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14141</v>
      </c>
      <c r="I130" s="1">
        <v>0</v>
      </c>
      <c r="J130" s="3">
        <v>3984445</v>
      </c>
      <c r="K130" s="3">
        <v>3970304</v>
      </c>
      <c r="L130" s="3">
        <v>3970304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2917454</v>
      </c>
      <c r="T130" s="3">
        <v>2917454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396088</v>
      </c>
      <c r="AB130" s="4">
        <v>396088</v>
      </c>
      <c r="AC130" s="4">
        <v>396088</v>
      </c>
      <c r="AD130" s="4">
        <v>396086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2782042</v>
      </c>
      <c r="AL130" s="4">
        <v>3178130</v>
      </c>
      <c r="AM130" s="4">
        <v>3574218</v>
      </c>
      <c r="AN130" s="4">
        <v>3970304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7111</v>
      </c>
      <c r="I131" s="1">
        <v>0</v>
      </c>
      <c r="J131" s="3">
        <v>2221983</v>
      </c>
      <c r="K131" s="3">
        <v>2214872</v>
      </c>
      <c r="L131" s="3">
        <v>2214872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1592967</v>
      </c>
      <c r="T131" s="3">
        <v>1592967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221014</v>
      </c>
      <c r="AB131" s="4">
        <v>221014</v>
      </c>
      <c r="AC131" s="4">
        <v>221014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1551832</v>
      </c>
      <c r="AL131" s="4">
        <v>1772846</v>
      </c>
      <c r="AM131" s="4">
        <v>1993860</v>
      </c>
      <c r="AN131" s="4">
        <v>2214872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4684</v>
      </c>
      <c r="I132" s="1">
        <v>0</v>
      </c>
      <c r="J132" s="3">
        <v>1085194</v>
      </c>
      <c r="K132" s="3">
        <v>1080510</v>
      </c>
      <c r="L132" s="3">
        <v>1080510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682072</v>
      </c>
      <c r="T132" s="3">
        <v>682072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107739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1080510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24570</v>
      </c>
      <c r="I133" s="1">
        <v>0</v>
      </c>
      <c r="J133" s="3">
        <v>8303448</v>
      </c>
      <c r="K133" s="3">
        <v>8278878</v>
      </c>
      <c r="L133" s="3">
        <v>8278878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6601152</v>
      </c>
      <c r="T133" s="3">
        <v>6601152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826250</v>
      </c>
      <c r="Z133" s="3">
        <v>826250</v>
      </c>
      <c r="AA133" s="4">
        <v>826250</v>
      </c>
      <c r="AB133" s="4">
        <v>826250</v>
      </c>
      <c r="AC133" s="4">
        <v>826250</v>
      </c>
      <c r="AD133" s="4">
        <v>826248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4147630</v>
      </c>
      <c r="AJ133" s="4">
        <v>4973880</v>
      </c>
      <c r="AK133" s="4">
        <v>5800130</v>
      </c>
      <c r="AL133" s="4">
        <v>6626380</v>
      </c>
      <c r="AM133" s="4">
        <v>7452630</v>
      </c>
      <c r="AN133" s="4">
        <v>8278878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30719</v>
      </c>
      <c r="I134" s="1">
        <v>0</v>
      </c>
      <c r="J134" s="3">
        <v>9739317</v>
      </c>
      <c r="K134" s="3">
        <v>9708598</v>
      </c>
      <c r="L134" s="3">
        <v>9708598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7496964</v>
      </c>
      <c r="T134" s="3">
        <v>7496964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968812</v>
      </c>
      <c r="Z134" s="3">
        <v>968812</v>
      </c>
      <c r="AA134" s="4">
        <v>968812</v>
      </c>
      <c r="AB134" s="4">
        <v>968812</v>
      </c>
      <c r="AC134" s="4">
        <v>968812</v>
      </c>
      <c r="AD134" s="4">
        <v>968810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4864540</v>
      </c>
      <c r="AJ134" s="4">
        <v>5833352</v>
      </c>
      <c r="AK134" s="4">
        <v>6802164</v>
      </c>
      <c r="AL134" s="4">
        <v>7770976</v>
      </c>
      <c r="AM134" s="4">
        <v>8739788</v>
      </c>
      <c r="AN134" s="4">
        <v>9708598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6710</v>
      </c>
      <c r="I135" s="1">
        <v>0</v>
      </c>
      <c r="J135" s="3">
        <v>1383752</v>
      </c>
      <c r="K135" s="3">
        <v>1377042</v>
      </c>
      <c r="L135" s="3">
        <v>1377042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722382</v>
      </c>
      <c r="T135" s="3">
        <v>722382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137257</v>
      </c>
      <c r="AB135" s="4">
        <v>137257</v>
      </c>
      <c r="AC135" s="4">
        <v>137257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965271</v>
      </c>
      <c r="AL135" s="4">
        <v>1102528</v>
      </c>
      <c r="AM135" s="4">
        <v>1239785</v>
      </c>
      <c r="AN135" s="4">
        <v>1377042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14335</v>
      </c>
      <c r="I136" s="1">
        <v>0</v>
      </c>
      <c r="J136" s="3">
        <v>3584859</v>
      </c>
      <c r="K136" s="3">
        <v>3570524</v>
      </c>
      <c r="L136" s="3">
        <v>3570524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2304356</v>
      </c>
      <c r="T136" s="3">
        <v>2304356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356097</v>
      </c>
      <c r="Z136" s="3">
        <v>356097</v>
      </c>
      <c r="AA136" s="4">
        <v>356097</v>
      </c>
      <c r="AB136" s="4">
        <v>356097</v>
      </c>
      <c r="AC136" s="4">
        <v>356097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1790041</v>
      </c>
      <c r="AJ136" s="4">
        <v>2146138</v>
      </c>
      <c r="AK136" s="4">
        <v>2502235</v>
      </c>
      <c r="AL136" s="4">
        <v>2858332</v>
      </c>
      <c r="AM136" s="4">
        <v>3214429</v>
      </c>
      <c r="AN136" s="4">
        <v>3570524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13268</v>
      </c>
      <c r="I137" s="1">
        <v>0</v>
      </c>
      <c r="J137" s="3">
        <v>3829515</v>
      </c>
      <c r="K137" s="3">
        <v>3816247</v>
      </c>
      <c r="L137" s="3">
        <v>3816247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2770881</v>
      </c>
      <c r="T137" s="3">
        <v>2770881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380740</v>
      </c>
      <c r="Z137" s="3">
        <v>380740</v>
      </c>
      <c r="AA137" s="4">
        <v>380740</v>
      </c>
      <c r="AB137" s="4">
        <v>380740</v>
      </c>
      <c r="AC137" s="4">
        <v>380740</v>
      </c>
      <c r="AD137" s="4">
        <v>380739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1912548</v>
      </c>
      <c r="AJ137" s="4">
        <v>2293288</v>
      </c>
      <c r="AK137" s="4">
        <v>2674028</v>
      </c>
      <c r="AL137" s="4">
        <v>3054768</v>
      </c>
      <c r="AM137" s="4">
        <v>3435508</v>
      </c>
      <c r="AN137" s="4">
        <v>3816247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12658</v>
      </c>
      <c r="I138" s="3">
        <v>0</v>
      </c>
      <c r="J138" s="3">
        <v>3966486</v>
      </c>
      <c r="K138" s="3">
        <v>3953828</v>
      </c>
      <c r="L138" s="3">
        <v>3953828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2999033</v>
      </c>
      <c r="T138" s="3">
        <v>2999033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394539</v>
      </c>
      <c r="Z138" s="3">
        <v>394539</v>
      </c>
      <c r="AA138" s="4">
        <v>394539</v>
      </c>
      <c r="AB138" s="4">
        <v>394539</v>
      </c>
      <c r="AC138" s="4">
        <v>394539</v>
      </c>
      <c r="AD138" s="4">
        <v>394537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1981135</v>
      </c>
      <c r="AJ138" s="4">
        <v>2375674</v>
      </c>
      <c r="AK138" s="4">
        <v>2770213</v>
      </c>
      <c r="AL138" s="4">
        <v>3164752</v>
      </c>
      <c r="AM138" s="4">
        <v>3559291</v>
      </c>
      <c r="AN138" s="4">
        <v>3953828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25558</v>
      </c>
      <c r="I139" s="1">
        <v>0</v>
      </c>
      <c r="J139" s="3">
        <v>7899769</v>
      </c>
      <c r="K139" s="3">
        <v>7874211</v>
      </c>
      <c r="L139" s="3">
        <v>7874211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5967970</v>
      </c>
      <c r="T139" s="3">
        <v>5967970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785717</v>
      </c>
      <c r="Z139" s="3">
        <v>785717</v>
      </c>
      <c r="AA139" s="4">
        <v>785717</v>
      </c>
      <c r="AB139" s="4">
        <v>785717</v>
      </c>
      <c r="AC139" s="4">
        <v>785717</v>
      </c>
      <c r="AD139" s="4">
        <v>785718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3945625</v>
      </c>
      <c r="AJ139" s="4">
        <v>4731342</v>
      </c>
      <c r="AK139" s="4">
        <v>5517059</v>
      </c>
      <c r="AL139" s="4">
        <v>6302776</v>
      </c>
      <c r="AM139" s="4">
        <v>7088493</v>
      </c>
      <c r="AN139" s="4">
        <v>7874211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9262</v>
      </c>
      <c r="I140" s="1">
        <v>0</v>
      </c>
      <c r="J140" s="3">
        <v>2252057</v>
      </c>
      <c r="K140" s="3">
        <v>2242795</v>
      </c>
      <c r="L140" s="3">
        <v>2242795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1517049</v>
      </c>
      <c r="T140" s="3">
        <v>1517049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223662</v>
      </c>
      <c r="Z140" s="3">
        <v>223662</v>
      </c>
      <c r="AA140" s="4">
        <v>223662</v>
      </c>
      <c r="AB140" s="4">
        <v>223662</v>
      </c>
      <c r="AC140" s="4">
        <v>223662</v>
      </c>
      <c r="AD140" s="4">
        <v>223661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1124486</v>
      </c>
      <c r="AJ140" s="4">
        <v>1348148</v>
      </c>
      <c r="AK140" s="4">
        <v>1571810</v>
      </c>
      <c r="AL140" s="4">
        <v>1795472</v>
      </c>
      <c r="AM140" s="4">
        <v>2019134</v>
      </c>
      <c r="AN140" s="4">
        <v>2242795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16342</v>
      </c>
      <c r="I141" s="1">
        <v>0</v>
      </c>
      <c r="J141" s="3">
        <v>6000688</v>
      </c>
      <c r="K141" s="3">
        <v>5984346</v>
      </c>
      <c r="L141" s="3">
        <v>5984346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4760811</v>
      </c>
      <c r="T141" s="3">
        <v>4760811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597345</v>
      </c>
      <c r="Z141" s="3">
        <v>597345</v>
      </c>
      <c r="AA141" s="4">
        <v>597345</v>
      </c>
      <c r="AB141" s="4">
        <v>597345</v>
      </c>
      <c r="AC141" s="4">
        <v>597345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2997621</v>
      </c>
      <c r="AJ141" s="4">
        <v>3594966</v>
      </c>
      <c r="AK141" s="4">
        <v>4192311</v>
      </c>
      <c r="AL141" s="4">
        <v>4789656</v>
      </c>
      <c r="AM141" s="4">
        <v>5387001</v>
      </c>
      <c r="AN141" s="4">
        <v>5984346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27353</v>
      </c>
      <c r="I142" s="1">
        <v>0</v>
      </c>
      <c r="J142" s="3">
        <v>8541331</v>
      </c>
      <c r="K142" s="3">
        <v>8513978</v>
      </c>
      <c r="L142" s="3">
        <v>8513978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6427168</v>
      </c>
      <c r="T142" s="3">
        <v>6427168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849574</v>
      </c>
      <c r="Z142" s="3">
        <v>849574</v>
      </c>
      <c r="AA142" s="4">
        <v>849575</v>
      </c>
      <c r="AB142" s="4">
        <v>849575</v>
      </c>
      <c r="AC142" s="4">
        <v>849575</v>
      </c>
      <c r="AD142" s="4">
        <v>849573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4266106</v>
      </c>
      <c r="AJ142" s="4">
        <v>5115680</v>
      </c>
      <c r="AK142" s="4">
        <v>5965255</v>
      </c>
      <c r="AL142" s="4">
        <v>6814830</v>
      </c>
      <c r="AM142" s="4">
        <v>7664405</v>
      </c>
      <c r="AN142" s="4">
        <v>8513978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31023</v>
      </c>
      <c r="I143" s="1">
        <v>0</v>
      </c>
      <c r="J143" s="3">
        <v>10655864</v>
      </c>
      <c r="K143" s="3">
        <v>10624841</v>
      </c>
      <c r="L143" s="3">
        <v>10624841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8337169</v>
      </c>
      <c r="T143" s="3">
        <v>8337169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1060416</v>
      </c>
      <c r="Z143" s="3">
        <v>1060416</v>
      </c>
      <c r="AA143" s="4">
        <v>1060416</v>
      </c>
      <c r="AB143" s="4">
        <v>1060416</v>
      </c>
      <c r="AC143" s="4">
        <v>1060416</v>
      </c>
      <c r="AD143" s="4">
        <v>1060417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5322760</v>
      </c>
      <c r="AJ143" s="4">
        <v>6383176</v>
      </c>
      <c r="AK143" s="4">
        <v>7443592</v>
      </c>
      <c r="AL143" s="4">
        <v>8504008</v>
      </c>
      <c r="AM143" s="4">
        <v>9564424</v>
      </c>
      <c r="AN143" s="4">
        <v>10624841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77073</v>
      </c>
      <c r="I144" s="1">
        <v>0</v>
      </c>
      <c r="J144" s="3">
        <v>27262962</v>
      </c>
      <c r="K144" s="3">
        <v>27185889</v>
      </c>
      <c r="L144" s="3">
        <v>27185889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22325071</v>
      </c>
      <c r="T144" s="3">
        <v>22325071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2713451</v>
      </c>
      <c r="Z144" s="3">
        <v>2713451</v>
      </c>
      <c r="AA144" s="4">
        <v>2713451</v>
      </c>
      <c r="AB144" s="4">
        <v>2713451</v>
      </c>
      <c r="AC144" s="4">
        <v>2713451</v>
      </c>
      <c r="AD144" s="4">
        <v>2713450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13618635</v>
      </c>
      <c r="AJ144" s="4">
        <v>16332086</v>
      </c>
      <c r="AK144" s="4">
        <v>19045537</v>
      </c>
      <c r="AL144" s="4">
        <v>21758988</v>
      </c>
      <c r="AM144" s="4">
        <v>24472439</v>
      </c>
      <c r="AN144" s="4">
        <v>27185889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18578</v>
      </c>
      <c r="I145" s="1">
        <v>0</v>
      </c>
      <c r="J145" s="3">
        <v>6312065</v>
      </c>
      <c r="K145" s="3">
        <v>6293487</v>
      </c>
      <c r="L145" s="3">
        <v>6293487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4929272</v>
      </c>
      <c r="T145" s="3">
        <v>4929272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628110</v>
      </c>
      <c r="Z145" s="3">
        <v>628110</v>
      </c>
      <c r="AA145" s="4">
        <v>628110</v>
      </c>
      <c r="AB145" s="4">
        <v>628110</v>
      </c>
      <c r="AC145" s="4">
        <v>628110</v>
      </c>
      <c r="AD145" s="4">
        <v>628109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3152938</v>
      </c>
      <c r="AJ145" s="4">
        <v>3781048</v>
      </c>
      <c r="AK145" s="4">
        <v>4409158</v>
      </c>
      <c r="AL145" s="4">
        <v>5037268</v>
      </c>
      <c r="AM145" s="4">
        <v>5665378</v>
      </c>
      <c r="AN145" s="4">
        <v>6293487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323784</v>
      </c>
      <c r="I146" s="1">
        <v>0</v>
      </c>
      <c r="J146" s="3">
        <v>95992015</v>
      </c>
      <c r="K146" s="3">
        <v>95668231</v>
      </c>
      <c r="L146" s="3">
        <v>95668231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75646244</v>
      </c>
      <c r="T146" s="3">
        <v>75646244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9545237</v>
      </c>
      <c r="Z146" s="3">
        <v>9545237</v>
      </c>
      <c r="AA146" s="4">
        <v>9545237</v>
      </c>
      <c r="AB146" s="4">
        <v>9545237</v>
      </c>
      <c r="AC146" s="4">
        <v>9545237</v>
      </c>
      <c r="AD146" s="4">
        <v>9545238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47942045</v>
      </c>
      <c r="AJ146" s="4">
        <v>57487282</v>
      </c>
      <c r="AK146" s="4">
        <v>67032519</v>
      </c>
      <c r="AL146" s="4">
        <v>76577756</v>
      </c>
      <c r="AM146" s="4">
        <v>86122993</v>
      </c>
      <c r="AN146" s="4">
        <v>95668231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22602</v>
      </c>
      <c r="I147" s="1">
        <v>0</v>
      </c>
      <c r="J147" s="3">
        <v>7364343</v>
      </c>
      <c r="K147" s="3">
        <v>7341741</v>
      </c>
      <c r="L147" s="3">
        <v>7341741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5649275</v>
      </c>
      <c r="T147" s="3">
        <v>5649275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732668</v>
      </c>
      <c r="Z147" s="3">
        <v>732668</v>
      </c>
      <c r="AA147" s="4">
        <v>732667</v>
      </c>
      <c r="AB147" s="4">
        <v>732667</v>
      </c>
      <c r="AC147" s="4">
        <v>732667</v>
      </c>
      <c r="AD147" s="4">
        <v>732668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3678404</v>
      </c>
      <c r="AJ147" s="4">
        <v>4411072</v>
      </c>
      <c r="AK147" s="4">
        <v>5143739</v>
      </c>
      <c r="AL147" s="4">
        <v>5876406</v>
      </c>
      <c r="AM147" s="4">
        <v>6609073</v>
      </c>
      <c r="AN147" s="4">
        <v>7341741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11365</v>
      </c>
      <c r="I148" s="1">
        <v>0</v>
      </c>
      <c r="J148" s="3">
        <v>4034892</v>
      </c>
      <c r="K148" s="3">
        <v>4023527</v>
      </c>
      <c r="L148" s="3">
        <v>4023527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3212573</v>
      </c>
      <c r="T148" s="3">
        <v>3212573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401595</v>
      </c>
      <c r="AB148" s="4">
        <v>401595</v>
      </c>
      <c r="AC148" s="4">
        <v>401595</v>
      </c>
      <c r="AD148" s="4">
        <v>401596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2818741</v>
      </c>
      <c r="AL148" s="4">
        <v>3220336</v>
      </c>
      <c r="AM148" s="4">
        <v>3621931</v>
      </c>
      <c r="AN148" s="4">
        <v>4023527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15141</v>
      </c>
      <c r="I149" s="1">
        <v>0</v>
      </c>
      <c r="J149" s="3">
        <v>4104633</v>
      </c>
      <c r="K149" s="3">
        <v>4089492</v>
      </c>
      <c r="L149" s="3">
        <v>4089492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2934315</v>
      </c>
      <c r="T149" s="3">
        <v>2934315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407940</v>
      </c>
      <c r="Z149" s="3">
        <v>407940</v>
      </c>
      <c r="AA149" s="4">
        <v>407940</v>
      </c>
      <c r="AB149" s="4">
        <v>407940</v>
      </c>
      <c r="AC149" s="4">
        <v>407940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2049792</v>
      </c>
      <c r="AJ149" s="4">
        <v>2457732</v>
      </c>
      <c r="AK149" s="4">
        <v>2865672</v>
      </c>
      <c r="AL149" s="4">
        <v>3273612</v>
      </c>
      <c r="AM149" s="4">
        <v>3681552</v>
      </c>
      <c r="AN149" s="4">
        <v>4089492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9654</v>
      </c>
      <c r="I150" s="1">
        <v>0</v>
      </c>
      <c r="J150" s="3">
        <v>3450593</v>
      </c>
      <c r="K150" s="3">
        <v>3440939</v>
      </c>
      <c r="L150" s="3">
        <v>3440939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2600928</v>
      </c>
      <c r="T150" s="3">
        <v>2600928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343451</v>
      </c>
      <c r="Z150" s="3">
        <v>343451</v>
      </c>
      <c r="AA150" s="4">
        <v>343450</v>
      </c>
      <c r="AB150" s="4">
        <v>343450</v>
      </c>
      <c r="AC150" s="4">
        <v>343450</v>
      </c>
      <c r="AD150" s="4">
        <v>343451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1723687</v>
      </c>
      <c r="AJ150" s="4">
        <v>2067138</v>
      </c>
      <c r="AK150" s="4">
        <v>2410588</v>
      </c>
      <c r="AL150" s="4">
        <v>2754038</v>
      </c>
      <c r="AM150" s="4">
        <v>3097488</v>
      </c>
      <c r="AN150" s="4">
        <v>3440939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26623</v>
      </c>
      <c r="I151" s="1">
        <v>0</v>
      </c>
      <c r="J151" s="3">
        <v>7730271</v>
      </c>
      <c r="K151" s="3">
        <v>7703648</v>
      </c>
      <c r="L151" s="3">
        <v>7703648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5810702</v>
      </c>
      <c r="T151" s="3">
        <v>5810702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768590</v>
      </c>
      <c r="Z151" s="3">
        <v>768590</v>
      </c>
      <c r="AA151" s="4">
        <v>768590</v>
      </c>
      <c r="AB151" s="4">
        <v>768590</v>
      </c>
      <c r="AC151" s="4">
        <v>768590</v>
      </c>
      <c r="AD151" s="4">
        <v>768590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3860698</v>
      </c>
      <c r="AJ151" s="4">
        <v>4629288</v>
      </c>
      <c r="AK151" s="4">
        <v>5397878</v>
      </c>
      <c r="AL151" s="4">
        <v>6166468</v>
      </c>
      <c r="AM151" s="4">
        <v>6935058</v>
      </c>
      <c r="AN151" s="4">
        <v>7703648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19674</v>
      </c>
      <c r="I152" s="1">
        <v>0</v>
      </c>
      <c r="J152" s="3">
        <v>6831100</v>
      </c>
      <c r="K152" s="3">
        <v>6811426</v>
      </c>
      <c r="L152" s="3">
        <v>6811426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5238613</v>
      </c>
      <c r="T152" s="3">
        <v>5238613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679831</v>
      </c>
      <c r="Z152" s="3">
        <v>679831</v>
      </c>
      <c r="AA152" s="4">
        <v>679831</v>
      </c>
      <c r="AB152" s="4">
        <v>679831</v>
      </c>
      <c r="AC152" s="4">
        <v>679831</v>
      </c>
      <c r="AD152" s="4">
        <v>679831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3412271</v>
      </c>
      <c r="AJ152" s="4">
        <v>4092102</v>
      </c>
      <c r="AK152" s="4">
        <v>4771933</v>
      </c>
      <c r="AL152" s="4">
        <v>5451764</v>
      </c>
      <c r="AM152" s="4">
        <v>6131595</v>
      </c>
      <c r="AN152" s="4">
        <v>6811426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153989</v>
      </c>
      <c r="I153" s="1">
        <v>0</v>
      </c>
      <c r="J153" s="3">
        <v>49222005</v>
      </c>
      <c r="K153" s="3">
        <v>49068016</v>
      </c>
      <c r="L153" s="3">
        <v>49068016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39688081</v>
      </c>
      <c r="T153" s="3">
        <v>39688081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4896535</v>
      </c>
      <c r="Z153" s="3">
        <v>4896535</v>
      </c>
      <c r="AA153" s="4">
        <v>4896536</v>
      </c>
      <c r="AB153" s="4">
        <v>4896536</v>
      </c>
      <c r="AC153" s="4">
        <v>4896536</v>
      </c>
      <c r="AD153" s="4">
        <v>4896534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24585339</v>
      </c>
      <c r="AJ153" s="4">
        <v>29481874</v>
      </c>
      <c r="AK153" s="4">
        <v>34378410</v>
      </c>
      <c r="AL153" s="4">
        <v>39274946</v>
      </c>
      <c r="AM153" s="4">
        <v>44171482</v>
      </c>
      <c r="AN153" s="4">
        <v>49068016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41080</v>
      </c>
      <c r="I154" s="3">
        <v>0</v>
      </c>
      <c r="J154" s="3">
        <v>16836849</v>
      </c>
      <c r="K154" s="3">
        <v>16795769</v>
      </c>
      <c r="L154" s="3">
        <v>16795769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14032324</v>
      </c>
      <c r="T154" s="3">
        <v>14032324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1676838</v>
      </c>
      <c r="Z154" s="3">
        <v>1676838</v>
      </c>
      <c r="AA154" s="4">
        <v>1676838</v>
      </c>
      <c r="AB154" s="4">
        <v>1676838</v>
      </c>
      <c r="AC154" s="4">
        <v>1676838</v>
      </c>
      <c r="AD154" s="4">
        <v>1676839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8411578</v>
      </c>
      <c r="AJ154" s="4">
        <v>10088416</v>
      </c>
      <c r="AK154" s="4">
        <v>11765254</v>
      </c>
      <c r="AL154" s="4">
        <v>13442092</v>
      </c>
      <c r="AM154" s="4">
        <v>15118930</v>
      </c>
      <c r="AN154" s="4">
        <v>16795769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7800</v>
      </c>
      <c r="I155" s="1">
        <v>0</v>
      </c>
      <c r="J155" s="3">
        <v>2507399</v>
      </c>
      <c r="K155" s="3">
        <v>2499599</v>
      </c>
      <c r="L155" s="3">
        <v>2499599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1726184</v>
      </c>
      <c r="T155" s="3">
        <v>1726184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249440</v>
      </c>
      <c r="Z155" s="3">
        <v>249440</v>
      </c>
      <c r="AA155" s="4">
        <v>249440</v>
      </c>
      <c r="AB155" s="4">
        <v>249440</v>
      </c>
      <c r="AC155" s="4">
        <v>249440</v>
      </c>
      <c r="AD155" s="4">
        <v>249439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1252400</v>
      </c>
      <c r="AJ155" s="4">
        <v>1501840</v>
      </c>
      <c r="AK155" s="4">
        <v>1751280</v>
      </c>
      <c r="AL155" s="4">
        <v>2000720</v>
      </c>
      <c r="AM155" s="4">
        <v>2250160</v>
      </c>
      <c r="AN155" s="4">
        <v>2499599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10471</v>
      </c>
      <c r="I156" s="1">
        <v>0</v>
      </c>
      <c r="J156" s="3">
        <v>3361617</v>
      </c>
      <c r="K156" s="3">
        <v>3351146</v>
      </c>
      <c r="L156" s="3">
        <v>3351146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2591872</v>
      </c>
      <c r="T156" s="3">
        <v>2591872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334417</v>
      </c>
      <c r="AB156" s="4">
        <v>334417</v>
      </c>
      <c r="AC156" s="4">
        <v>334417</v>
      </c>
      <c r="AD156" s="4">
        <v>334415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2347897</v>
      </c>
      <c r="AL156" s="4">
        <v>2682314</v>
      </c>
      <c r="AM156" s="4">
        <v>3016731</v>
      </c>
      <c r="AN156" s="4">
        <v>3351146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38673</v>
      </c>
      <c r="I157" s="1">
        <v>0</v>
      </c>
      <c r="J157" s="3">
        <v>13974242</v>
      </c>
      <c r="K157" s="3">
        <v>13935569</v>
      </c>
      <c r="L157" s="3">
        <v>13935569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11362069</v>
      </c>
      <c r="T157" s="3">
        <v>11362069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1390979</v>
      </c>
      <c r="Z157" s="3">
        <v>1390979</v>
      </c>
      <c r="AA157" s="4">
        <v>1390979</v>
      </c>
      <c r="AB157" s="4">
        <v>1390979</v>
      </c>
      <c r="AC157" s="4">
        <v>1390979</v>
      </c>
      <c r="AD157" s="4">
        <v>1390978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6980675</v>
      </c>
      <c r="AJ157" s="4">
        <v>8371654</v>
      </c>
      <c r="AK157" s="4">
        <v>9762633</v>
      </c>
      <c r="AL157" s="4">
        <v>11153612</v>
      </c>
      <c r="AM157" s="4">
        <v>12544591</v>
      </c>
      <c r="AN157" s="4">
        <v>13935569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12628</v>
      </c>
      <c r="I158" s="1">
        <v>0</v>
      </c>
      <c r="J158" s="3">
        <v>3716324</v>
      </c>
      <c r="K158" s="3">
        <v>3703696</v>
      </c>
      <c r="L158" s="3">
        <v>3703696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2751054</v>
      </c>
      <c r="T158" s="3">
        <v>2751054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369528</v>
      </c>
      <c r="Z158" s="3">
        <v>369528</v>
      </c>
      <c r="AA158" s="4">
        <v>369528</v>
      </c>
      <c r="AB158" s="4">
        <v>369528</v>
      </c>
      <c r="AC158" s="4">
        <v>369528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1856056</v>
      </c>
      <c r="AJ158" s="4">
        <v>2225584</v>
      </c>
      <c r="AK158" s="4">
        <v>2595112</v>
      </c>
      <c r="AL158" s="4">
        <v>2964640</v>
      </c>
      <c r="AM158" s="4">
        <v>3334168</v>
      </c>
      <c r="AN158" s="4">
        <v>3703696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6877</v>
      </c>
      <c r="I159" s="3">
        <v>0</v>
      </c>
      <c r="J159" s="3">
        <v>2728649</v>
      </c>
      <c r="K159" s="3">
        <v>2721772</v>
      </c>
      <c r="L159" s="3">
        <v>2721772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2113520</v>
      </c>
      <c r="T159" s="3">
        <v>2113520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271719</v>
      </c>
      <c r="Z159" s="3">
        <v>271719</v>
      </c>
      <c r="AA159" s="4">
        <v>271719</v>
      </c>
      <c r="AB159" s="4">
        <v>271719</v>
      </c>
      <c r="AC159" s="4">
        <v>271719</v>
      </c>
      <c r="AD159" s="4">
        <v>271717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1363179</v>
      </c>
      <c r="AJ159" s="4">
        <v>1634898</v>
      </c>
      <c r="AK159" s="4">
        <v>1906617</v>
      </c>
      <c r="AL159" s="4">
        <v>2178336</v>
      </c>
      <c r="AM159" s="4">
        <v>2450055</v>
      </c>
      <c r="AN159" s="4">
        <v>2721772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7116</v>
      </c>
      <c r="I160" s="1">
        <v>0</v>
      </c>
      <c r="J160" s="3">
        <v>2358427</v>
      </c>
      <c r="K160" s="3">
        <v>2351311</v>
      </c>
      <c r="L160" s="3">
        <v>2351311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1737525</v>
      </c>
      <c r="T160" s="3">
        <v>1737525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234657</v>
      </c>
      <c r="Z160" s="3">
        <v>234657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1178029</v>
      </c>
      <c r="AJ160" s="4">
        <v>1412686</v>
      </c>
      <c r="AK160" s="4">
        <v>1647342</v>
      </c>
      <c r="AL160" s="4">
        <v>1881998</v>
      </c>
      <c r="AM160" s="4">
        <v>2116654</v>
      </c>
      <c r="AN160" s="4">
        <v>2351311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13790</v>
      </c>
      <c r="I161" s="1">
        <v>0</v>
      </c>
      <c r="J161" s="3">
        <v>4406686</v>
      </c>
      <c r="K161" s="3">
        <v>4392896</v>
      </c>
      <c r="L161" s="3">
        <v>4392896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3337333</v>
      </c>
      <c r="T161" s="3">
        <v>3337333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438370</v>
      </c>
      <c r="Z161" s="3">
        <v>438370</v>
      </c>
      <c r="AA161" s="4">
        <v>438370</v>
      </c>
      <c r="AB161" s="4">
        <v>438370</v>
      </c>
      <c r="AC161" s="4">
        <v>438370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2201046</v>
      </c>
      <c r="AJ161" s="4">
        <v>2639416</v>
      </c>
      <c r="AK161" s="4">
        <v>3077786</v>
      </c>
      <c r="AL161" s="4">
        <v>3516156</v>
      </c>
      <c r="AM161" s="4">
        <v>3954526</v>
      </c>
      <c r="AN161" s="4">
        <v>4392896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11518</v>
      </c>
      <c r="I162" s="3">
        <v>0</v>
      </c>
      <c r="J162" s="3">
        <v>3529395</v>
      </c>
      <c r="K162" s="3">
        <v>3517877</v>
      </c>
      <c r="L162" s="3">
        <v>3517877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2534880</v>
      </c>
      <c r="T162" s="3">
        <v>2534880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351020</v>
      </c>
      <c r="Z162" s="3">
        <v>351020</v>
      </c>
      <c r="AA162" s="4">
        <v>351019</v>
      </c>
      <c r="AB162" s="4">
        <v>351019</v>
      </c>
      <c r="AC162" s="4">
        <v>351019</v>
      </c>
      <c r="AD162" s="4">
        <v>351020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1762780</v>
      </c>
      <c r="AJ162" s="4">
        <v>2113800</v>
      </c>
      <c r="AK162" s="4">
        <v>2464819</v>
      </c>
      <c r="AL162" s="4">
        <v>2815838</v>
      </c>
      <c r="AM162" s="4">
        <v>3166857</v>
      </c>
      <c r="AN162" s="4">
        <v>3517877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49518</v>
      </c>
      <c r="I163" s="3">
        <v>0</v>
      </c>
      <c r="J163" s="3">
        <v>16204943</v>
      </c>
      <c r="K163" s="3">
        <v>16155425</v>
      </c>
      <c r="L163" s="3">
        <v>16155425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12747445</v>
      </c>
      <c r="T163" s="3">
        <v>12747445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1612242</v>
      </c>
      <c r="Z163" s="3">
        <v>1612242</v>
      </c>
      <c r="AA163" s="4">
        <v>1612241</v>
      </c>
      <c r="AB163" s="4">
        <v>1612241</v>
      </c>
      <c r="AC163" s="4">
        <v>1612241</v>
      </c>
      <c r="AD163" s="4">
        <v>1612242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8094218</v>
      </c>
      <c r="AJ163" s="4">
        <v>9706460</v>
      </c>
      <c r="AK163" s="4">
        <v>11318701</v>
      </c>
      <c r="AL163" s="4">
        <v>12930942</v>
      </c>
      <c r="AM163" s="4">
        <v>14543183</v>
      </c>
      <c r="AN163" s="4">
        <v>16155425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10392</v>
      </c>
      <c r="I164" s="1">
        <v>0</v>
      </c>
      <c r="J164" s="3">
        <v>3634441</v>
      </c>
      <c r="K164" s="3">
        <v>3624049</v>
      </c>
      <c r="L164" s="3">
        <v>3624049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2724825</v>
      </c>
      <c r="T164" s="3">
        <v>2724825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361712</v>
      </c>
      <c r="AB164" s="4">
        <v>361712</v>
      </c>
      <c r="AC164" s="4">
        <v>361712</v>
      </c>
      <c r="AD164" s="4">
        <v>361713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2538912</v>
      </c>
      <c r="AL164" s="4">
        <v>2900624</v>
      </c>
      <c r="AM164" s="4">
        <v>3262336</v>
      </c>
      <c r="AN164" s="4">
        <v>3624049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60178</v>
      </c>
      <c r="I165" s="3">
        <v>0</v>
      </c>
      <c r="J165" s="3">
        <v>15979358</v>
      </c>
      <c r="K165" s="3">
        <v>15919180</v>
      </c>
      <c r="L165" s="3">
        <v>15919180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12148808</v>
      </c>
      <c r="T165" s="3">
        <v>12148808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1587906</v>
      </c>
      <c r="Z165" s="3">
        <v>1587906</v>
      </c>
      <c r="AA165" s="4">
        <v>1587906</v>
      </c>
      <c r="AB165" s="4">
        <v>1587906</v>
      </c>
      <c r="AC165" s="4">
        <v>1587906</v>
      </c>
      <c r="AD165" s="4">
        <v>1587906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7979650</v>
      </c>
      <c r="AJ165" s="4">
        <v>9567556</v>
      </c>
      <c r="AK165" s="4">
        <v>11155462</v>
      </c>
      <c r="AL165" s="4">
        <v>12743368</v>
      </c>
      <c r="AM165" s="4">
        <v>14331274</v>
      </c>
      <c r="AN165" s="4">
        <v>15919180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15803</v>
      </c>
      <c r="I166" s="3">
        <v>0</v>
      </c>
      <c r="J166" s="3">
        <v>5179778</v>
      </c>
      <c r="K166" s="3">
        <v>5163975</v>
      </c>
      <c r="L166" s="3">
        <v>5163975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3656415</v>
      </c>
      <c r="T166" s="3">
        <v>3656415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515344</v>
      </c>
      <c r="Z166" s="3">
        <v>515344</v>
      </c>
      <c r="AA166" s="4">
        <v>515344</v>
      </c>
      <c r="AB166" s="4">
        <v>515344</v>
      </c>
      <c r="AC166" s="4">
        <v>515344</v>
      </c>
      <c r="AD166" s="4">
        <v>515343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2587256</v>
      </c>
      <c r="AJ166" s="4">
        <v>3102600</v>
      </c>
      <c r="AK166" s="4">
        <v>3617944</v>
      </c>
      <c r="AL166" s="4">
        <v>4133288</v>
      </c>
      <c r="AM166" s="4">
        <v>4648632</v>
      </c>
      <c r="AN166" s="4">
        <v>5163975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170387</v>
      </c>
      <c r="I167" s="1">
        <v>0</v>
      </c>
      <c r="J167" s="3">
        <v>56626697</v>
      </c>
      <c r="K167" s="3">
        <v>56456310</v>
      </c>
      <c r="L167" s="3">
        <v>56456310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46001090</v>
      </c>
      <c r="T167" s="3">
        <v>46001090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5634272</v>
      </c>
      <c r="Z167" s="3">
        <v>5634272</v>
      </c>
      <c r="AA167" s="4">
        <v>5634272</v>
      </c>
      <c r="AB167" s="4">
        <v>5634272</v>
      </c>
      <c r="AC167" s="4">
        <v>5634272</v>
      </c>
      <c r="AD167" s="4">
        <v>5634270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28284952</v>
      </c>
      <c r="AJ167" s="4">
        <v>33919224</v>
      </c>
      <c r="AK167" s="4">
        <v>39553496</v>
      </c>
      <c r="AL167" s="4">
        <v>45187768</v>
      </c>
      <c r="AM167" s="4">
        <v>50822040</v>
      </c>
      <c r="AN167" s="4">
        <v>56456310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15344</v>
      </c>
      <c r="I168" s="3">
        <v>0</v>
      </c>
      <c r="J168" s="3">
        <v>5668936</v>
      </c>
      <c r="K168" s="3">
        <v>5653592</v>
      </c>
      <c r="L168" s="3">
        <v>5653592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4386422</v>
      </c>
      <c r="T168" s="3">
        <v>4386422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564336</v>
      </c>
      <c r="Z168" s="3">
        <v>564336</v>
      </c>
      <c r="AA168" s="4">
        <v>564336</v>
      </c>
      <c r="AB168" s="4">
        <v>564336</v>
      </c>
      <c r="AC168" s="4">
        <v>564336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2831912</v>
      </c>
      <c r="AJ168" s="4">
        <v>3396248</v>
      </c>
      <c r="AK168" s="4">
        <v>3960584</v>
      </c>
      <c r="AL168" s="4">
        <v>4524920</v>
      </c>
      <c r="AM168" s="4">
        <v>5089256</v>
      </c>
      <c r="AN168" s="4">
        <v>5653592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13252</v>
      </c>
      <c r="I169" s="1">
        <v>0</v>
      </c>
      <c r="J169" s="3">
        <v>4444401</v>
      </c>
      <c r="K169" s="3">
        <v>4431149</v>
      </c>
      <c r="L169" s="3">
        <v>4431149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3341045</v>
      </c>
      <c r="T169" s="3">
        <v>3341045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442232</v>
      </c>
      <c r="Z169" s="3">
        <v>442232</v>
      </c>
      <c r="AA169" s="4">
        <v>442231</v>
      </c>
      <c r="AB169" s="4">
        <v>442231</v>
      </c>
      <c r="AC169" s="4">
        <v>442231</v>
      </c>
      <c r="AD169" s="4">
        <v>442232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2219992</v>
      </c>
      <c r="AJ169" s="4">
        <v>2662224</v>
      </c>
      <c r="AK169" s="4">
        <v>3104455</v>
      </c>
      <c r="AL169" s="4">
        <v>3546686</v>
      </c>
      <c r="AM169" s="4">
        <v>3988917</v>
      </c>
      <c r="AN169" s="4">
        <v>4431149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6936</v>
      </c>
      <c r="I170" s="3">
        <v>0</v>
      </c>
      <c r="J170" s="3">
        <v>2109263</v>
      </c>
      <c r="K170" s="3">
        <v>2102327</v>
      </c>
      <c r="L170" s="3">
        <v>2102327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1264570</v>
      </c>
      <c r="T170" s="3">
        <v>1264570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209771</v>
      </c>
      <c r="Z170" s="3">
        <v>209771</v>
      </c>
      <c r="AA170" s="4">
        <v>209770</v>
      </c>
      <c r="AB170" s="4">
        <v>209770</v>
      </c>
      <c r="AC170" s="4">
        <v>209770</v>
      </c>
      <c r="AD170" s="4">
        <v>209771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1053475</v>
      </c>
      <c r="AJ170" s="4">
        <v>1263246</v>
      </c>
      <c r="AK170" s="4">
        <v>1473016</v>
      </c>
      <c r="AL170" s="4">
        <v>1682786</v>
      </c>
      <c r="AM170" s="4">
        <v>1892556</v>
      </c>
      <c r="AN170" s="4">
        <v>2102327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15211</v>
      </c>
      <c r="I171" s="1">
        <v>0</v>
      </c>
      <c r="J171" s="3">
        <v>4958672</v>
      </c>
      <c r="K171" s="3">
        <v>4943461</v>
      </c>
      <c r="L171" s="3">
        <v>4943461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3771088</v>
      </c>
      <c r="T171" s="3">
        <v>3771088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493332</v>
      </c>
      <c r="Z171" s="3">
        <v>493332</v>
      </c>
      <c r="AA171" s="4">
        <v>493332</v>
      </c>
      <c r="AB171" s="4">
        <v>493332</v>
      </c>
      <c r="AC171" s="4">
        <v>493332</v>
      </c>
      <c r="AD171" s="4">
        <v>493333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2476800</v>
      </c>
      <c r="AJ171" s="4">
        <v>2970132</v>
      </c>
      <c r="AK171" s="4">
        <v>3463464</v>
      </c>
      <c r="AL171" s="4">
        <v>3956796</v>
      </c>
      <c r="AM171" s="4">
        <v>4450128</v>
      </c>
      <c r="AN171" s="4">
        <v>4943461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9852</v>
      </c>
      <c r="I172" s="1">
        <v>0</v>
      </c>
      <c r="J172" s="3">
        <v>3016692</v>
      </c>
      <c r="K172" s="3">
        <v>3006840</v>
      </c>
      <c r="L172" s="3">
        <v>3006840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2118519</v>
      </c>
      <c r="T172" s="3">
        <v>2118519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300028</v>
      </c>
      <c r="AB172" s="4">
        <v>300028</v>
      </c>
      <c r="AC172" s="4">
        <v>300028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2106758</v>
      </c>
      <c r="AL172" s="4">
        <v>2406786</v>
      </c>
      <c r="AM172" s="4">
        <v>2706814</v>
      </c>
      <c r="AN172" s="4">
        <v>3006840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14495</v>
      </c>
      <c r="I173" s="1">
        <v>0</v>
      </c>
      <c r="J173" s="3">
        <v>5278986</v>
      </c>
      <c r="K173" s="3">
        <v>5264491</v>
      </c>
      <c r="L173" s="3">
        <v>5264491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4210265</v>
      </c>
      <c r="T173" s="3">
        <v>4210265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525483</v>
      </c>
      <c r="Z173" s="3">
        <v>525483</v>
      </c>
      <c r="AA173" s="4">
        <v>525482</v>
      </c>
      <c r="AB173" s="4">
        <v>525482</v>
      </c>
      <c r="AC173" s="4">
        <v>525482</v>
      </c>
      <c r="AD173" s="4">
        <v>525483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2637079</v>
      </c>
      <c r="AJ173" s="4">
        <v>3162562</v>
      </c>
      <c r="AK173" s="4">
        <v>3688044</v>
      </c>
      <c r="AL173" s="4">
        <v>4213526</v>
      </c>
      <c r="AM173" s="4">
        <v>4739008</v>
      </c>
      <c r="AN173" s="4">
        <v>5264491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12207</v>
      </c>
      <c r="I174" s="1">
        <v>0</v>
      </c>
      <c r="J174" s="3">
        <v>3569400</v>
      </c>
      <c r="K174" s="3">
        <v>3557193</v>
      </c>
      <c r="L174" s="3">
        <v>3557193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2563300</v>
      </c>
      <c r="T174" s="3">
        <v>2563300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354906</v>
      </c>
      <c r="Z174" s="3">
        <v>354906</v>
      </c>
      <c r="AA174" s="4">
        <v>354905</v>
      </c>
      <c r="AB174" s="4">
        <v>354905</v>
      </c>
      <c r="AC174" s="4">
        <v>354905</v>
      </c>
      <c r="AD174" s="4">
        <v>354906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1782666</v>
      </c>
      <c r="AJ174" s="4">
        <v>2137572</v>
      </c>
      <c r="AK174" s="4">
        <v>2492477</v>
      </c>
      <c r="AL174" s="4">
        <v>2847382</v>
      </c>
      <c r="AM174" s="4">
        <v>3202287</v>
      </c>
      <c r="AN174" s="4">
        <v>3557193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14896</v>
      </c>
      <c r="I175" s="1">
        <v>0</v>
      </c>
      <c r="J175" s="3">
        <v>3903615</v>
      </c>
      <c r="K175" s="3">
        <v>3888719</v>
      </c>
      <c r="L175" s="3">
        <v>3888719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2722865</v>
      </c>
      <c r="T175" s="3">
        <v>2722865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387879</v>
      </c>
      <c r="Z175" s="3">
        <v>387879</v>
      </c>
      <c r="AA175" s="4">
        <v>387878</v>
      </c>
      <c r="AB175" s="4">
        <v>387878</v>
      </c>
      <c r="AC175" s="4">
        <v>387878</v>
      </c>
      <c r="AD175" s="4">
        <v>387879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1949327</v>
      </c>
      <c r="AJ175" s="4">
        <v>2337206</v>
      </c>
      <c r="AK175" s="4">
        <v>2725084</v>
      </c>
      <c r="AL175" s="4">
        <v>3112962</v>
      </c>
      <c r="AM175" s="4">
        <v>3500840</v>
      </c>
      <c r="AN175" s="4">
        <v>3888719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12937</v>
      </c>
      <c r="I176" s="1">
        <v>0</v>
      </c>
      <c r="J176" s="3">
        <v>3188695</v>
      </c>
      <c r="K176" s="3">
        <v>3175758</v>
      </c>
      <c r="L176" s="3">
        <v>3175758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2168873</v>
      </c>
      <c r="T176" s="3">
        <v>2168873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316713</v>
      </c>
      <c r="Z176" s="3">
        <v>316713</v>
      </c>
      <c r="AA176" s="4">
        <v>316713</v>
      </c>
      <c r="AB176" s="4">
        <v>316713</v>
      </c>
      <c r="AC176" s="4">
        <v>316713</v>
      </c>
      <c r="AD176" s="4">
        <v>316713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1592193</v>
      </c>
      <c r="AJ176" s="4">
        <v>1908906</v>
      </c>
      <c r="AK176" s="4">
        <v>2225619</v>
      </c>
      <c r="AL176" s="4">
        <v>2542332</v>
      </c>
      <c r="AM176" s="4">
        <v>2859045</v>
      </c>
      <c r="AN176" s="4">
        <v>3175758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27808</v>
      </c>
      <c r="I177" s="1">
        <v>0</v>
      </c>
      <c r="J177" s="3">
        <v>10574946</v>
      </c>
      <c r="K177" s="3">
        <v>10547138</v>
      </c>
      <c r="L177" s="3">
        <v>10547138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8370464</v>
      </c>
      <c r="T177" s="3">
        <v>8370464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1052860</v>
      </c>
      <c r="Z177" s="3">
        <v>1052860</v>
      </c>
      <c r="AA177" s="4">
        <v>1052860</v>
      </c>
      <c r="AB177" s="4">
        <v>1052860</v>
      </c>
      <c r="AC177" s="4">
        <v>1052860</v>
      </c>
      <c r="AD177" s="4">
        <v>1052858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5282840</v>
      </c>
      <c r="AJ177" s="4">
        <v>6335700</v>
      </c>
      <c r="AK177" s="4">
        <v>7388560</v>
      </c>
      <c r="AL177" s="4">
        <v>8441420</v>
      </c>
      <c r="AM177" s="4">
        <v>9494280</v>
      </c>
      <c r="AN177" s="4">
        <v>10547138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15184</v>
      </c>
      <c r="I178" s="1">
        <v>0</v>
      </c>
      <c r="J178" s="3">
        <v>4083973</v>
      </c>
      <c r="K178" s="3">
        <v>4068789</v>
      </c>
      <c r="L178" s="3">
        <v>4068789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2918701</v>
      </c>
      <c r="T178" s="3">
        <v>2918701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405867</v>
      </c>
      <c r="Z178" s="3">
        <v>405867</v>
      </c>
      <c r="AA178" s="4">
        <v>405867</v>
      </c>
      <c r="AB178" s="4">
        <v>405867</v>
      </c>
      <c r="AC178" s="4">
        <v>405867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2039455</v>
      </c>
      <c r="AJ178" s="4">
        <v>2445322</v>
      </c>
      <c r="AK178" s="4">
        <v>2851189</v>
      </c>
      <c r="AL178" s="4">
        <v>3257056</v>
      </c>
      <c r="AM178" s="4">
        <v>3662923</v>
      </c>
      <c r="AN178" s="4">
        <v>4068789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10478</v>
      </c>
      <c r="I179" s="3">
        <v>0</v>
      </c>
      <c r="J179" s="3">
        <v>2380660</v>
      </c>
      <c r="K179" s="3">
        <v>2370182</v>
      </c>
      <c r="L179" s="3">
        <v>2370182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1488834</v>
      </c>
      <c r="T179" s="3">
        <v>1488834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236320</v>
      </c>
      <c r="Z179" s="3">
        <v>236320</v>
      </c>
      <c r="AA179" s="4">
        <v>236320</v>
      </c>
      <c r="AB179" s="4">
        <v>236320</v>
      </c>
      <c r="AC179" s="4">
        <v>236320</v>
      </c>
      <c r="AD179" s="4">
        <v>236318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1188584</v>
      </c>
      <c r="AJ179" s="4">
        <v>1424904</v>
      </c>
      <c r="AK179" s="4">
        <v>1661224</v>
      </c>
      <c r="AL179" s="4">
        <v>1897544</v>
      </c>
      <c r="AM179" s="4">
        <v>2133864</v>
      </c>
      <c r="AN179" s="4">
        <v>2370182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39416</v>
      </c>
      <c r="I180" s="1">
        <v>0</v>
      </c>
      <c r="J180" s="3">
        <v>14943215</v>
      </c>
      <c r="K180" s="3">
        <v>14903799</v>
      </c>
      <c r="L180" s="3">
        <v>14903799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12105779</v>
      </c>
      <c r="T180" s="3">
        <v>12105779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1487752</v>
      </c>
      <c r="Z180" s="3">
        <v>1487752</v>
      </c>
      <c r="AA180" s="4">
        <v>1487752</v>
      </c>
      <c r="AB180" s="4">
        <v>1487752</v>
      </c>
      <c r="AC180" s="4">
        <v>1487752</v>
      </c>
      <c r="AD180" s="4">
        <v>1487751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7465040</v>
      </c>
      <c r="AJ180" s="4">
        <v>8952792</v>
      </c>
      <c r="AK180" s="4">
        <v>10440544</v>
      </c>
      <c r="AL180" s="4">
        <v>11928296</v>
      </c>
      <c r="AM180" s="4">
        <v>13416048</v>
      </c>
      <c r="AN180" s="4">
        <v>14903799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120525</v>
      </c>
      <c r="I181" s="1">
        <v>0</v>
      </c>
      <c r="J181" s="3">
        <v>48094252</v>
      </c>
      <c r="K181" s="3">
        <v>47973727</v>
      </c>
      <c r="L181" s="3">
        <v>47973727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40051054</v>
      </c>
      <c r="T181" s="3">
        <v>40051054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4789338</v>
      </c>
      <c r="Z181" s="3">
        <v>4789338</v>
      </c>
      <c r="AA181" s="4">
        <v>4789338</v>
      </c>
      <c r="AB181" s="4">
        <v>4789338</v>
      </c>
      <c r="AC181" s="4">
        <v>4789338</v>
      </c>
      <c r="AD181" s="4">
        <v>4789337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24027038</v>
      </c>
      <c r="AJ181" s="4">
        <v>28816376</v>
      </c>
      <c r="AK181" s="4">
        <v>33605714</v>
      </c>
      <c r="AL181" s="4">
        <v>38395052</v>
      </c>
      <c r="AM181" s="4">
        <v>43184390</v>
      </c>
      <c r="AN181" s="4">
        <v>47973727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10978</v>
      </c>
      <c r="I182" s="1">
        <v>0</v>
      </c>
      <c r="J182" s="3">
        <v>3577307</v>
      </c>
      <c r="K182" s="3">
        <v>3566329</v>
      </c>
      <c r="L182" s="3">
        <v>3566329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2675668</v>
      </c>
      <c r="T182" s="3">
        <v>2675668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355901</v>
      </c>
      <c r="Z182" s="3">
        <v>355901</v>
      </c>
      <c r="AA182" s="4">
        <v>355901</v>
      </c>
      <c r="AB182" s="4">
        <v>355901</v>
      </c>
      <c r="AC182" s="4">
        <v>355901</v>
      </c>
      <c r="AD182" s="4">
        <v>355900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1786825</v>
      </c>
      <c r="AJ182" s="4">
        <v>2142726</v>
      </c>
      <c r="AK182" s="4">
        <v>2498627</v>
      </c>
      <c r="AL182" s="4">
        <v>2854528</v>
      </c>
      <c r="AM182" s="4">
        <v>3210429</v>
      </c>
      <c r="AN182" s="4">
        <v>3566329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75459</v>
      </c>
      <c r="I183" s="1">
        <v>0</v>
      </c>
      <c r="J183" s="3">
        <v>25709355</v>
      </c>
      <c r="K183" s="3">
        <v>25633896</v>
      </c>
      <c r="L183" s="3">
        <v>25633896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20459140</v>
      </c>
      <c r="T183" s="3">
        <v>20459140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2558359</v>
      </c>
      <c r="Z183" s="3">
        <v>2558359</v>
      </c>
      <c r="AA183" s="4">
        <v>2558359</v>
      </c>
      <c r="AB183" s="4">
        <v>2558359</v>
      </c>
      <c r="AC183" s="4">
        <v>2558359</v>
      </c>
      <c r="AD183" s="4">
        <v>2558357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12842103</v>
      </c>
      <c r="AJ183" s="4">
        <v>15400462</v>
      </c>
      <c r="AK183" s="4">
        <v>17958821</v>
      </c>
      <c r="AL183" s="4">
        <v>20517180</v>
      </c>
      <c r="AM183" s="4">
        <v>23075539</v>
      </c>
      <c r="AN183" s="4">
        <v>25633896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33919</v>
      </c>
      <c r="I184" s="1">
        <v>0</v>
      </c>
      <c r="J184" s="3">
        <v>10217031</v>
      </c>
      <c r="K184" s="3">
        <v>10183112</v>
      </c>
      <c r="L184" s="3">
        <v>10183112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7654159</v>
      </c>
      <c r="T184" s="3">
        <v>7654159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1016050</v>
      </c>
      <c r="Z184" s="3">
        <v>1016050</v>
      </c>
      <c r="AA184" s="4">
        <v>1016050</v>
      </c>
      <c r="AB184" s="4">
        <v>1016050</v>
      </c>
      <c r="AC184" s="4">
        <v>1016050</v>
      </c>
      <c r="AD184" s="4">
        <v>1016050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5102862</v>
      </c>
      <c r="AJ184" s="4">
        <v>6118912</v>
      </c>
      <c r="AK184" s="4">
        <v>7134962</v>
      </c>
      <c r="AL184" s="4">
        <v>8151012</v>
      </c>
      <c r="AM184" s="4">
        <v>9167062</v>
      </c>
      <c r="AN184" s="4">
        <v>10183112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19949</v>
      </c>
      <c r="I185" s="1">
        <v>0</v>
      </c>
      <c r="J185" s="3">
        <v>6142112</v>
      </c>
      <c r="K185" s="3">
        <v>6122163</v>
      </c>
      <c r="L185" s="3">
        <v>6122163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4876570</v>
      </c>
      <c r="T185" s="3">
        <v>4876570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610887</v>
      </c>
      <c r="Z185" s="3">
        <v>610887</v>
      </c>
      <c r="AA185" s="4">
        <v>610886</v>
      </c>
      <c r="AB185" s="4">
        <v>610886</v>
      </c>
      <c r="AC185" s="4">
        <v>610886</v>
      </c>
      <c r="AD185" s="4">
        <v>610887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3067731</v>
      </c>
      <c r="AJ185" s="4">
        <v>3678618</v>
      </c>
      <c r="AK185" s="4">
        <v>4289504</v>
      </c>
      <c r="AL185" s="4">
        <v>4900390</v>
      </c>
      <c r="AM185" s="4">
        <v>5511276</v>
      </c>
      <c r="AN185" s="4">
        <v>6122163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6382</v>
      </c>
      <c r="I186" s="3">
        <v>0</v>
      </c>
      <c r="J186" s="3">
        <v>2530269</v>
      </c>
      <c r="K186" s="3">
        <v>2523887</v>
      </c>
      <c r="L186" s="3">
        <v>2523887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1901050</v>
      </c>
      <c r="T186" s="3">
        <v>1901050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251964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2523887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11025</v>
      </c>
      <c r="I187" s="3">
        <v>0</v>
      </c>
      <c r="J187" s="3">
        <v>3323930</v>
      </c>
      <c r="K187" s="3">
        <v>3312905</v>
      </c>
      <c r="L187" s="3">
        <v>3312905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2527865</v>
      </c>
      <c r="T187" s="3">
        <v>2527865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330556</v>
      </c>
      <c r="Z187" s="3">
        <v>330556</v>
      </c>
      <c r="AA187" s="4">
        <v>330555</v>
      </c>
      <c r="AB187" s="4">
        <v>330555</v>
      </c>
      <c r="AC187" s="4">
        <v>330555</v>
      </c>
      <c r="AD187" s="4">
        <v>330556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1660128</v>
      </c>
      <c r="AJ187" s="4">
        <v>1990684</v>
      </c>
      <c r="AK187" s="4">
        <v>2321239</v>
      </c>
      <c r="AL187" s="4">
        <v>2651794</v>
      </c>
      <c r="AM187" s="4">
        <v>2982349</v>
      </c>
      <c r="AN187" s="4">
        <v>3312905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26889</v>
      </c>
      <c r="I188" s="3">
        <v>0</v>
      </c>
      <c r="J188" s="3">
        <v>8320290</v>
      </c>
      <c r="K188" s="3">
        <v>8293401</v>
      </c>
      <c r="L188" s="3">
        <v>8293401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6274767</v>
      </c>
      <c r="T188" s="3">
        <v>6274767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827548</v>
      </c>
      <c r="Z188" s="3">
        <v>827548</v>
      </c>
      <c r="AA188" s="4">
        <v>827547</v>
      </c>
      <c r="AB188" s="4">
        <v>827547</v>
      </c>
      <c r="AC188" s="4">
        <v>827547</v>
      </c>
      <c r="AD188" s="4">
        <v>827548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4155664</v>
      </c>
      <c r="AJ188" s="4">
        <v>4983212</v>
      </c>
      <c r="AK188" s="4">
        <v>5810759</v>
      </c>
      <c r="AL188" s="4">
        <v>6638306</v>
      </c>
      <c r="AM188" s="4">
        <v>7465853</v>
      </c>
      <c r="AN188" s="4">
        <v>8293401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16344</v>
      </c>
      <c r="I189" s="1">
        <v>0</v>
      </c>
      <c r="J189" s="3">
        <v>5237895</v>
      </c>
      <c r="K189" s="3">
        <v>5221551</v>
      </c>
      <c r="L189" s="3">
        <v>5221551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4005122</v>
      </c>
      <c r="T189" s="3">
        <v>4005122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521065</v>
      </c>
      <c r="Z189" s="3">
        <v>521065</v>
      </c>
      <c r="AA189" s="4">
        <v>521065</v>
      </c>
      <c r="AB189" s="4">
        <v>521065</v>
      </c>
      <c r="AC189" s="4">
        <v>521065</v>
      </c>
      <c r="AD189" s="4">
        <v>521066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2616225</v>
      </c>
      <c r="AJ189" s="4">
        <v>3137290</v>
      </c>
      <c r="AK189" s="4">
        <v>3658355</v>
      </c>
      <c r="AL189" s="4">
        <v>4179420</v>
      </c>
      <c r="AM189" s="4">
        <v>4700485</v>
      </c>
      <c r="AN189" s="4">
        <v>5221551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18292</v>
      </c>
      <c r="I190" s="1">
        <v>0</v>
      </c>
      <c r="J190" s="3">
        <v>6330795</v>
      </c>
      <c r="K190" s="3">
        <v>6312503</v>
      </c>
      <c r="L190" s="3">
        <v>6312503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4994902</v>
      </c>
      <c r="T190" s="3">
        <v>4994902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630031</v>
      </c>
      <c r="Z190" s="3">
        <v>630031</v>
      </c>
      <c r="AA190" s="4">
        <v>630030</v>
      </c>
      <c r="AB190" s="4">
        <v>630030</v>
      </c>
      <c r="AC190" s="4">
        <v>630030</v>
      </c>
      <c r="AD190" s="4">
        <v>630031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3162351</v>
      </c>
      <c r="AJ190" s="4">
        <v>3792382</v>
      </c>
      <c r="AK190" s="4">
        <v>4422412</v>
      </c>
      <c r="AL190" s="4">
        <v>5052442</v>
      </c>
      <c r="AM190" s="4">
        <v>5682472</v>
      </c>
      <c r="AN190" s="4">
        <v>6312503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10487</v>
      </c>
      <c r="I191" s="1">
        <v>0</v>
      </c>
      <c r="J191" s="3">
        <v>2222979</v>
      </c>
      <c r="K191" s="3">
        <v>2212492</v>
      </c>
      <c r="L191" s="3">
        <v>2212492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1392643</v>
      </c>
      <c r="T191" s="3">
        <v>1392643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220550</v>
      </c>
      <c r="AB191" s="4">
        <v>220550</v>
      </c>
      <c r="AC191" s="4">
        <v>220550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1550842</v>
      </c>
      <c r="AL191" s="4">
        <v>1771392</v>
      </c>
      <c r="AM191" s="4">
        <v>1991942</v>
      </c>
      <c r="AN191" s="4">
        <v>2212492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21811</v>
      </c>
      <c r="I192" s="3">
        <v>0</v>
      </c>
      <c r="J192" s="3">
        <v>7085100</v>
      </c>
      <c r="K192" s="3">
        <v>7063289</v>
      </c>
      <c r="L192" s="3">
        <v>7063289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5440312</v>
      </c>
      <c r="T192" s="3">
        <v>5440312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704875</v>
      </c>
      <c r="Z192" s="3">
        <v>704875</v>
      </c>
      <c r="AA192" s="4">
        <v>704875</v>
      </c>
      <c r="AB192" s="4">
        <v>704875</v>
      </c>
      <c r="AC192" s="4">
        <v>704875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3538915</v>
      </c>
      <c r="AJ192" s="4">
        <v>4243790</v>
      </c>
      <c r="AK192" s="4">
        <v>4948665</v>
      </c>
      <c r="AL192" s="4">
        <v>5653540</v>
      </c>
      <c r="AM192" s="4">
        <v>6358415</v>
      </c>
      <c r="AN192" s="4">
        <v>7063289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7204</v>
      </c>
      <c r="I193" s="3">
        <v>0</v>
      </c>
      <c r="J193" s="3">
        <v>2570398</v>
      </c>
      <c r="K193" s="3">
        <v>2563194</v>
      </c>
      <c r="L193" s="3">
        <v>2563194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1839126</v>
      </c>
      <c r="T193" s="3">
        <v>1839126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255839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2563194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4983</v>
      </c>
      <c r="I194" s="3">
        <v>0</v>
      </c>
      <c r="J194" s="3">
        <v>1919544</v>
      </c>
      <c r="K194" s="3">
        <v>1914561</v>
      </c>
      <c r="L194" s="3">
        <v>1914561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1394237</v>
      </c>
      <c r="T194" s="3">
        <v>1394237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191124</v>
      </c>
      <c r="AB194" s="4">
        <v>191124</v>
      </c>
      <c r="AC194" s="4">
        <v>191124</v>
      </c>
      <c r="AD194" s="4">
        <v>191125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1341188</v>
      </c>
      <c r="AL194" s="4">
        <v>1532312</v>
      </c>
      <c r="AM194" s="4">
        <v>1723436</v>
      </c>
      <c r="AN194" s="4">
        <v>1914561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4481</v>
      </c>
      <c r="I195" s="3">
        <v>0</v>
      </c>
      <c r="J195" s="3">
        <v>1688918</v>
      </c>
      <c r="K195" s="3">
        <v>1684437</v>
      </c>
      <c r="L195" s="3">
        <v>1684437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1292150</v>
      </c>
      <c r="T195" s="3">
        <v>1292150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168145</v>
      </c>
      <c r="AB195" s="4">
        <v>168145</v>
      </c>
      <c r="AC195" s="4">
        <v>168145</v>
      </c>
      <c r="AD195" s="4">
        <v>168144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1180003</v>
      </c>
      <c r="AL195" s="4">
        <v>1348148</v>
      </c>
      <c r="AM195" s="4">
        <v>1516293</v>
      </c>
      <c r="AN195" s="4">
        <v>1684437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4382</v>
      </c>
      <c r="I196" s="3">
        <v>0</v>
      </c>
      <c r="J196" s="3">
        <v>1552851</v>
      </c>
      <c r="K196" s="3">
        <v>1548469</v>
      </c>
      <c r="L196" s="3">
        <v>1548469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1121674</v>
      </c>
      <c r="T196" s="3">
        <v>1121674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154555</v>
      </c>
      <c r="AB196" s="4">
        <v>154555</v>
      </c>
      <c r="AC196" s="4">
        <v>154555</v>
      </c>
      <c r="AD196" s="4">
        <v>154554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1084805</v>
      </c>
      <c r="AL196" s="4">
        <v>1239360</v>
      </c>
      <c r="AM196" s="4">
        <v>1393915</v>
      </c>
      <c r="AN196" s="4">
        <v>1548469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13475</v>
      </c>
      <c r="I197" s="3">
        <v>0</v>
      </c>
      <c r="J197" s="3">
        <v>4185637</v>
      </c>
      <c r="K197" s="3">
        <v>4172162</v>
      </c>
      <c r="L197" s="3">
        <v>4172162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3068824</v>
      </c>
      <c r="T197" s="3">
        <v>3068824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416318</v>
      </c>
      <c r="Z197" s="3">
        <v>416318</v>
      </c>
      <c r="AA197" s="4">
        <v>416318</v>
      </c>
      <c r="AB197" s="4">
        <v>416318</v>
      </c>
      <c r="AC197" s="4">
        <v>416318</v>
      </c>
      <c r="AD197" s="4">
        <v>416316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2090574</v>
      </c>
      <c r="AJ197" s="4">
        <v>2506892</v>
      </c>
      <c r="AK197" s="4">
        <v>2923210</v>
      </c>
      <c r="AL197" s="4">
        <v>3339528</v>
      </c>
      <c r="AM197" s="4">
        <v>3755846</v>
      </c>
      <c r="AN197" s="4">
        <v>4172162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39031</v>
      </c>
      <c r="I198" s="3">
        <v>0</v>
      </c>
      <c r="J198" s="3">
        <v>13294427</v>
      </c>
      <c r="K198" s="3">
        <v>13255396</v>
      </c>
      <c r="L198" s="3">
        <v>13255396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10685227</v>
      </c>
      <c r="T198" s="3">
        <v>10685227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1322937</v>
      </c>
      <c r="Z198" s="3">
        <v>1322937</v>
      </c>
      <c r="AA198" s="4">
        <v>1322938</v>
      </c>
      <c r="AB198" s="4">
        <v>1322938</v>
      </c>
      <c r="AC198" s="4">
        <v>1322938</v>
      </c>
      <c r="AD198" s="4">
        <v>1322936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6640709</v>
      </c>
      <c r="AJ198" s="4">
        <v>7963646</v>
      </c>
      <c r="AK198" s="4">
        <v>9286584</v>
      </c>
      <c r="AL198" s="4">
        <v>10609522</v>
      </c>
      <c r="AM198" s="4">
        <v>11932460</v>
      </c>
      <c r="AN198" s="4">
        <v>13255396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24716</v>
      </c>
      <c r="I199" s="1">
        <v>0</v>
      </c>
      <c r="J199" s="3">
        <v>8184170</v>
      </c>
      <c r="K199" s="3">
        <v>8159454</v>
      </c>
      <c r="L199" s="3">
        <v>8159454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6446469</v>
      </c>
      <c r="T199" s="3">
        <v>6446469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814298</v>
      </c>
      <c r="Z199" s="3">
        <v>814298</v>
      </c>
      <c r="AA199" s="4">
        <v>814298</v>
      </c>
      <c r="AB199" s="4">
        <v>814298</v>
      </c>
      <c r="AC199" s="4">
        <v>814298</v>
      </c>
      <c r="AD199" s="4">
        <v>814296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4087966</v>
      </c>
      <c r="AJ199" s="4">
        <v>4902264</v>
      </c>
      <c r="AK199" s="4">
        <v>5716562</v>
      </c>
      <c r="AL199" s="4">
        <v>6530860</v>
      </c>
      <c r="AM199" s="4">
        <v>7345158</v>
      </c>
      <c r="AN199" s="4">
        <v>8159454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4963</v>
      </c>
      <c r="I200" s="3">
        <v>0</v>
      </c>
      <c r="J200" s="3">
        <v>2038318</v>
      </c>
      <c r="K200" s="3">
        <v>2033355</v>
      </c>
      <c r="L200" s="3">
        <v>2033355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1504393</v>
      </c>
      <c r="T200" s="3">
        <v>1504393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203005</v>
      </c>
      <c r="Z200" s="3">
        <v>203005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1018333</v>
      </c>
      <c r="AJ200" s="4">
        <v>1221338</v>
      </c>
      <c r="AK200" s="4">
        <v>1424342</v>
      </c>
      <c r="AL200" s="4">
        <v>1627346</v>
      </c>
      <c r="AM200" s="4">
        <v>1830350</v>
      </c>
      <c r="AN200" s="4">
        <v>2033355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99594</v>
      </c>
      <c r="I201" s="3">
        <v>0</v>
      </c>
      <c r="J201" s="3">
        <v>35420691</v>
      </c>
      <c r="K201" s="3">
        <v>35321097</v>
      </c>
      <c r="L201" s="3">
        <v>35321097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28507525</v>
      </c>
      <c r="T201" s="3">
        <v>28507525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3525470</v>
      </c>
      <c r="Z201" s="3">
        <v>3525470</v>
      </c>
      <c r="AA201" s="4">
        <v>3525470</v>
      </c>
      <c r="AB201" s="4">
        <v>3525470</v>
      </c>
      <c r="AC201" s="4">
        <v>3525470</v>
      </c>
      <c r="AD201" s="4">
        <v>3525471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17693746</v>
      </c>
      <c r="AJ201" s="4">
        <v>21219216</v>
      </c>
      <c r="AK201" s="4">
        <v>24744686</v>
      </c>
      <c r="AL201" s="4">
        <v>28270156</v>
      </c>
      <c r="AM201" s="4">
        <v>31795626</v>
      </c>
      <c r="AN201" s="4">
        <v>35321097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13371</v>
      </c>
      <c r="I202" s="1">
        <v>0</v>
      </c>
      <c r="J202" s="3">
        <v>4222670</v>
      </c>
      <c r="K202" s="3">
        <v>4209299</v>
      </c>
      <c r="L202" s="3">
        <v>4209299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3214262</v>
      </c>
      <c r="T202" s="3">
        <v>3214262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420039</v>
      </c>
      <c r="Z202" s="3">
        <v>420039</v>
      </c>
      <c r="AA202" s="4">
        <v>420038</v>
      </c>
      <c r="AB202" s="4">
        <v>420038</v>
      </c>
      <c r="AC202" s="4">
        <v>420038</v>
      </c>
      <c r="AD202" s="4">
        <v>420039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2109107</v>
      </c>
      <c r="AJ202" s="4">
        <v>2529146</v>
      </c>
      <c r="AK202" s="4">
        <v>2949184</v>
      </c>
      <c r="AL202" s="4">
        <v>3369222</v>
      </c>
      <c r="AM202" s="4">
        <v>3789260</v>
      </c>
      <c r="AN202" s="4">
        <v>4209299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31208</v>
      </c>
      <c r="I203" s="3">
        <v>0</v>
      </c>
      <c r="J203" s="3">
        <v>10242260</v>
      </c>
      <c r="K203" s="3">
        <v>10211052</v>
      </c>
      <c r="L203" s="3">
        <v>10211052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7968024</v>
      </c>
      <c r="T203" s="3">
        <v>7968024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1019025</v>
      </c>
      <c r="Z203" s="3">
        <v>1019025</v>
      </c>
      <c r="AA203" s="4">
        <v>1019025</v>
      </c>
      <c r="AB203" s="4">
        <v>1019025</v>
      </c>
      <c r="AC203" s="4">
        <v>1019025</v>
      </c>
      <c r="AD203" s="4">
        <v>1019023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5115929</v>
      </c>
      <c r="AJ203" s="4">
        <v>6134954</v>
      </c>
      <c r="AK203" s="4">
        <v>7153979</v>
      </c>
      <c r="AL203" s="4">
        <v>8173004</v>
      </c>
      <c r="AM203" s="4">
        <v>9192029</v>
      </c>
      <c r="AN203" s="4">
        <v>10211052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10730</v>
      </c>
      <c r="I204" s="1">
        <v>0</v>
      </c>
      <c r="J204" s="3">
        <v>3021196</v>
      </c>
      <c r="K204" s="3">
        <v>3010466</v>
      </c>
      <c r="L204" s="3">
        <v>3010466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2124213</v>
      </c>
      <c r="T204" s="3">
        <v>2124213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300331</v>
      </c>
      <c r="Z204" s="3">
        <v>300331</v>
      </c>
      <c r="AA204" s="4">
        <v>300331</v>
      </c>
      <c r="AB204" s="4">
        <v>300331</v>
      </c>
      <c r="AC204" s="4">
        <v>300331</v>
      </c>
      <c r="AD204" s="4">
        <v>300331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1508811</v>
      </c>
      <c r="AJ204" s="4">
        <v>1809142</v>
      </c>
      <c r="AK204" s="4">
        <v>2109473</v>
      </c>
      <c r="AL204" s="4">
        <v>2409804</v>
      </c>
      <c r="AM204" s="4">
        <v>2710135</v>
      </c>
      <c r="AN204" s="4">
        <v>3010466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21856</v>
      </c>
      <c r="I205" s="3">
        <v>0</v>
      </c>
      <c r="J205" s="3">
        <v>6426788</v>
      </c>
      <c r="K205" s="3">
        <v>6404932</v>
      </c>
      <c r="L205" s="3">
        <v>6404932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4776591</v>
      </c>
      <c r="T205" s="3">
        <v>4776591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639036</v>
      </c>
      <c r="Z205" s="3">
        <v>639036</v>
      </c>
      <c r="AA205" s="4">
        <v>639036</v>
      </c>
      <c r="AB205" s="4">
        <v>639036</v>
      </c>
      <c r="AC205" s="4">
        <v>639036</v>
      </c>
      <c r="AD205" s="4">
        <v>639036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3209752</v>
      </c>
      <c r="AJ205" s="4">
        <v>3848788</v>
      </c>
      <c r="AK205" s="4">
        <v>4487824</v>
      </c>
      <c r="AL205" s="4">
        <v>5126860</v>
      </c>
      <c r="AM205" s="4">
        <v>5765896</v>
      </c>
      <c r="AN205" s="4">
        <v>6404932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12004</v>
      </c>
      <c r="I206" s="3">
        <v>0</v>
      </c>
      <c r="J206" s="3">
        <v>4557497</v>
      </c>
      <c r="K206" s="3">
        <v>4545493</v>
      </c>
      <c r="L206" s="3">
        <v>4545493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3646752</v>
      </c>
      <c r="T206" s="3">
        <v>3646752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453749</v>
      </c>
      <c r="Z206" s="3">
        <v>453749</v>
      </c>
      <c r="AA206" s="4">
        <v>453749</v>
      </c>
      <c r="AB206" s="4">
        <v>453749</v>
      </c>
      <c r="AC206" s="4">
        <v>453749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2276749</v>
      </c>
      <c r="AJ206" s="4">
        <v>2730498</v>
      </c>
      <c r="AK206" s="4">
        <v>3184247</v>
      </c>
      <c r="AL206" s="4">
        <v>3637996</v>
      </c>
      <c r="AM206" s="4">
        <v>4091745</v>
      </c>
      <c r="AN206" s="4">
        <v>4545493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65566</v>
      </c>
      <c r="I207" s="1">
        <v>0</v>
      </c>
      <c r="J207" s="3">
        <v>24203700</v>
      </c>
      <c r="K207" s="3">
        <v>24138134</v>
      </c>
      <c r="L207" s="3">
        <v>24138134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19952850</v>
      </c>
      <c r="T207" s="3">
        <v>19952850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2409442</v>
      </c>
      <c r="Z207" s="3">
        <v>2409442</v>
      </c>
      <c r="AA207" s="4">
        <v>2409443</v>
      </c>
      <c r="AB207" s="4">
        <v>2409443</v>
      </c>
      <c r="AC207" s="4">
        <v>2409443</v>
      </c>
      <c r="AD207" s="4">
        <v>2409441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12090922</v>
      </c>
      <c r="AJ207" s="4">
        <v>14500364</v>
      </c>
      <c r="AK207" s="4">
        <v>16909807</v>
      </c>
      <c r="AL207" s="4">
        <v>19319250</v>
      </c>
      <c r="AM207" s="4">
        <v>21728693</v>
      </c>
      <c r="AN207" s="4">
        <v>24138134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17627</v>
      </c>
      <c r="I208" s="3">
        <v>0</v>
      </c>
      <c r="J208" s="3">
        <v>5257737</v>
      </c>
      <c r="K208" s="3">
        <v>5240110</v>
      </c>
      <c r="L208" s="3">
        <v>5240110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3913075</v>
      </c>
      <c r="T208" s="3">
        <v>3913075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522836</v>
      </c>
      <c r="Z208" s="3">
        <v>522836</v>
      </c>
      <c r="AA208" s="4">
        <v>522836</v>
      </c>
      <c r="AB208" s="4">
        <v>522836</v>
      </c>
      <c r="AC208" s="4">
        <v>522836</v>
      </c>
      <c r="AD208" s="4">
        <v>522834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2625932</v>
      </c>
      <c r="AJ208" s="4">
        <v>3148768</v>
      </c>
      <c r="AK208" s="4">
        <v>3671604</v>
      </c>
      <c r="AL208" s="4">
        <v>4194440</v>
      </c>
      <c r="AM208" s="4">
        <v>4717276</v>
      </c>
      <c r="AN208" s="4">
        <v>5240110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11408</v>
      </c>
      <c r="I209" s="1">
        <v>0</v>
      </c>
      <c r="J209" s="3">
        <v>3787299</v>
      </c>
      <c r="K209" s="3">
        <v>3775891</v>
      </c>
      <c r="L209" s="3">
        <v>3775891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2708001</v>
      </c>
      <c r="T209" s="3">
        <v>2708001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376829</v>
      </c>
      <c r="Z209" s="3">
        <v>376829</v>
      </c>
      <c r="AA209" s="4">
        <v>376828</v>
      </c>
      <c r="AB209" s="4">
        <v>376828</v>
      </c>
      <c r="AC209" s="4">
        <v>376828</v>
      </c>
      <c r="AD209" s="4">
        <v>376829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1891749</v>
      </c>
      <c r="AJ209" s="4">
        <v>2268578</v>
      </c>
      <c r="AK209" s="4">
        <v>2645406</v>
      </c>
      <c r="AL209" s="4">
        <v>3022234</v>
      </c>
      <c r="AM209" s="4">
        <v>3399062</v>
      </c>
      <c r="AN209" s="4">
        <v>3775891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24919</v>
      </c>
      <c r="I210" s="3">
        <v>0</v>
      </c>
      <c r="J210" s="3">
        <v>8296290</v>
      </c>
      <c r="K210" s="3">
        <v>8271371</v>
      </c>
      <c r="L210" s="3">
        <v>8271371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6602002</v>
      </c>
      <c r="T210" s="3">
        <v>6602002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825476</v>
      </c>
      <c r="Z210" s="3">
        <v>825476</v>
      </c>
      <c r="AA210" s="4">
        <v>825476</v>
      </c>
      <c r="AB210" s="4">
        <v>825476</v>
      </c>
      <c r="AC210" s="4">
        <v>825476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4143992</v>
      </c>
      <c r="AJ210" s="4">
        <v>4969468</v>
      </c>
      <c r="AK210" s="4">
        <v>5794944</v>
      </c>
      <c r="AL210" s="4">
        <v>6620420</v>
      </c>
      <c r="AM210" s="4">
        <v>7445896</v>
      </c>
      <c r="AN210" s="4">
        <v>8271371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10617</v>
      </c>
      <c r="I211" s="1">
        <v>0</v>
      </c>
      <c r="J211" s="3">
        <v>3250690</v>
      </c>
      <c r="K211" s="3">
        <v>3240073</v>
      </c>
      <c r="L211" s="3">
        <v>3240073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2201728</v>
      </c>
      <c r="T211" s="3">
        <v>2201728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323300</v>
      </c>
      <c r="Z211" s="3">
        <v>323300</v>
      </c>
      <c r="AA211" s="4">
        <v>323299</v>
      </c>
      <c r="AB211" s="4">
        <v>323299</v>
      </c>
      <c r="AC211" s="4">
        <v>323299</v>
      </c>
      <c r="AD211" s="4">
        <v>323300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1623576</v>
      </c>
      <c r="AJ211" s="4">
        <v>1946876</v>
      </c>
      <c r="AK211" s="4">
        <v>2270175</v>
      </c>
      <c r="AL211" s="4">
        <v>2593474</v>
      </c>
      <c r="AM211" s="4">
        <v>2916773</v>
      </c>
      <c r="AN211" s="4">
        <v>3240073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12277</v>
      </c>
      <c r="I212" s="1">
        <v>0</v>
      </c>
      <c r="J212" s="3">
        <v>3686923</v>
      </c>
      <c r="K212" s="3">
        <v>3674646</v>
      </c>
      <c r="L212" s="3">
        <v>3674646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2746136</v>
      </c>
      <c r="T212" s="3">
        <v>2746136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366647</v>
      </c>
      <c r="AB212" s="4">
        <v>366647</v>
      </c>
      <c r="AC212" s="4">
        <v>366647</v>
      </c>
      <c r="AD212" s="4">
        <v>366645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2574707</v>
      </c>
      <c r="AL212" s="4">
        <v>2941354</v>
      </c>
      <c r="AM212" s="4">
        <v>3308001</v>
      </c>
      <c r="AN212" s="4">
        <v>3674646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5476</v>
      </c>
      <c r="I213" s="1">
        <v>0</v>
      </c>
      <c r="J213" s="3">
        <v>982252</v>
      </c>
      <c r="K213" s="3">
        <v>976776</v>
      </c>
      <c r="L213" s="3">
        <v>976776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449524</v>
      </c>
      <c r="T213" s="3">
        <v>449524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97313</v>
      </c>
      <c r="Z213" s="3">
        <v>97313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490213</v>
      </c>
      <c r="AJ213" s="4">
        <v>587526</v>
      </c>
      <c r="AK213" s="4">
        <v>684839</v>
      </c>
      <c r="AL213" s="4">
        <v>782152</v>
      </c>
      <c r="AM213" s="4">
        <v>879465</v>
      </c>
      <c r="AN213" s="4">
        <v>976776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48313</v>
      </c>
      <c r="I214" s="1">
        <v>0</v>
      </c>
      <c r="J214" s="3">
        <v>16083297</v>
      </c>
      <c r="K214" s="3">
        <v>16034984</v>
      </c>
      <c r="L214" s="3">
        <v>16034984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12965748</v>
      </c>
      <c r="T214" s="3">
        <v>12965748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1600277</v>
      </c>
      <c r="Z214" s="3">
        <v>1600277</v>
      </c>
      <c r="AA214" s="4">
        <v>1600278</v>
      </c>
      <c r="AB214" s="4">
        <v>1600278</v>
      </c>
      <c r="AC214" s="4">
        <v>1600278</v>
      </c>
      <c r="AD214" s="4">
        <v>1600276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8033597</v>
      </c>
      <c r="AJ214" s="4">
        <v>9633874</v>
      </c>
      <c r="AK214" s="4">
        <v>11234152</v>
      </c>
      <c r="AL214" s="4">
        <v>12834430</v>
      </c>
      <c r="AM214" s="4">
        <v>14434708</v>
      </c>
      <c r="AN214" s="4">
        <v>16034984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67965</v>
      </c>
      <c r="I215" s="1">
        <v>0</v>
      </c>
      <c r="J215" s="3">
        <v>20326590</v>
      </c>
      <c r="K215" s="3">
        <v>20258625</v>
      </c>
      <c r="L215" s="3">
        <v>20258625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15840084</v>
      </c>
      <c r="T215" s="3">
        <v>15840084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2021332</v>
      </c>
      <c r="Z215" s="3">
        <v>2021332</v>
      </c>
      <c r="AA215" s="4">
        <v>2021331</v>
      </c>
      <c r="AB215" s="4">
        <v>2021331</v>
      </c>
      <c r="AC215" s="4">
        <v>2021331</v>
      </c>
      <c r="AD215" s="4">
        <v>2021332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10151968</v>
      </c>
      <c r="AJ215" s="4">
        <v>12173300</v>
      </c>
      <c r="AK215" s="4">
        <v>14194631</v>
      </c>
      <c r="AL215" s="4">
        <v>16215962</v>
      </c>
      <c r="AM215" s="4">
        <v>18237293</v>
      </c>
      <c r="AN215" s="4">
        <v>20258625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10138</v>
      </c>
      <c r="I216" s="1">
        <v>0</v>
      </c>
      <c r="J216" s="3">
        <v>3082411</v>
      </c>
      <c r="K216" s="3">
        <v>3072273</v>
      </c>
      <c r="L216" s="3">
        <v>3072273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2240135</v>
      </c>
      <c r="T216" s="3">
        <v>2240135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306552</v>
      </c>
      <c r="Z216" s="3">
        <v>306552</v>
      </c>
      <c r="AA216" s="4">
        <v>306551</v>
      </c>
      <c r="AB216" s="4">
        <v>306551</v>
      </c>
      <c r="AC216" s="4">
        <v>306551</v>
      </c>
      <c r="AD216" s="4">
        <v>306552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1539516</v>
      </c>
      <c r="AJ216" s="4">
        <v>1846068</v>
      </c>
      <c r="AK216" s="4">
        <v>2152619</v>
      </c>
      <c r="AL216" s="4">
        <v>2459170</v>
      </c>
      <c r="AM216" s="4">
        <v>2765721</v>
      </c>
      <c r="AN216" s="4">
        <v>3072273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11543</v>
      </c>
      <c r="I217" s="1">
        <v>0</v>
      </c>
      <c r="J217" s="3">
        <v>3499616</v>
      </c>
      <c r="K217" s="3">
        <v>3488073</v>
      </c>
      <c r="L217" s="3">
        <v>3488073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2625397</v>
      </c>
      <c r="T217" s="3">
        <v>2625397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348038</v>
      </c>
      <c r="Z217" s="3">
        <v>348038</v>
      </c>
      <c r="AA217" s="4">
        <v>348037</v>
      </c>
      <c r="AB217" s="4">
        <v>348037</v>
      </c>
      <c r="AC217" s="4">
        <v>348037</v>
      </c>
      <c r="AD217" s="4">
        <v>348038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1747886</v>
      </c>
      <c r="AJ217" s="4">
        <v>2095924</v>
      </c>
      <c r="AK217" s="4">
        <v>2443961</v>
      </c>
      <c r="AL217" s="4">
        <v>2791998</v>
      </c>
      <c r="AM217" s="4">
        <v>3140035</v>
      </c>
      <c r="AN217" s="4">
        <v>3488073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77256</v>
      </c>
      <c r="I218" s="3">
        <v>0</v>
      </c>
      <c r="J218" s="3">
        <v>27350278</v>
      </c>
      <c r="K218" s="3">
        <v>27273022</v>
      </c>
      <c r="L218" s="3">
        <v>27273022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22358735</v>
      </c>
      <c r="T218" s="3">
        <v>22358735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2722152</v>
      </c>
      <c r="Z218" s="3">
        <v>2722152</v>
      </c>
      <c r="AA218" s="4">
        <v>2722152</v>
      </c>
      <c r="AB218" s="4">
        <v>2722152</v>
      </c>
      <c r="AC218" s="4">
        <v>2722152</v>
      </c>
      <c r="AD218" s="4">
        <v>2722150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13662264</v>
      </c>
      <c r="AJ218" s="4">
        <v>16384416</v>
      </c>
      <c r="AK218" s="4">
        <v>19106568</v>
      </c>
      <c r="AL218" s="4">
        <v>21828720</v>
      </c>
      <c r="AM218" s="4">
        <v>24550872</v>
      </c>
      <c r="AN218" s="4">
        <v>27273022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15997</v>
      </c>
      <c r="I219" s="1">
        <v>0</v>
      </c>
      <c r="J219" s="3">
        <v>4755747</v>
      </c>
      <c r="K219" s="3">
        <v>4739750</v>
      </c>
      <c r="L219" s="3">
        <v>4739750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3594870</v>
      </c>
      <c r="T219" s="3">
        <v>3594870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472909</v>
      </c>
      <c r="AB219" s="4">
        <v>472909</v>
      </c>
      <c r="AC219" s="4">
        <v>472909</v>
      </c>
      <c r="AD219" s="4">
        <v>472907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3321025</v>
      </c>
      <c r="AL219" s="4">
        <v>3793934</v>
      </c>
      <c r="AM219" s="4">
        <v>4266843</v>
      </c>
      <c r="AN219" s="4">
        <v>4739750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20345</v>
      </c>
      <c r="I220" s="1">
        <v>0</v>
      </c>
      <c r="J220" s="3">
        <v>5636747</v>
      </c>
      <c r="K220" s="3">
        <v>5616402</v>
      </c>
      <c r="L220" s="3">
        <v>5616402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4155799</v>
      </c>
      <c r="T220" s="3">
        <v>4155799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560284</v>
      </c>
      <c r="Z220" s="3">
        <v>560284</v>
      </c>
      <c r="AA220" s="4">
        <v>560284</v>
      </c>
      <c r="AB220" s="4">
        <v>560284</v>
      </c>
      <c r="AC220" s="4">
        <v>560284</v>
      </c>
      <c r="AD220" s="4">
        <v>560282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2814984</v>
      </c>
      <c r="AJ220" s="4">
        <v>3375268</v>
      </c>
      <c r="AK220" s="4">
        <v>3935552</v>
      </c>
      <c r="AL220" s="4">
        <v>4495836</v>
      </c>
      <c r="AM220" s="4">
        <v>5056120</v>
      </c>
      <c r="AN220" s="4">
        <v>5616402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29699</v>
      </c>
      <c r="I221" s="1">
        <v>0</v>
      </c>
      <c r="J221" s="3">
        <v>11576497</v>
      </c>
      <c r="K221" s="3">
        <v>11546798</v>
      </c>
      <c r="L221" s="3">
        <v>11546798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9622127</v>
      </c>
      <c r="T221" s="3">
        <v>9622127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1152700</v>
      </c>
      <c r="Z221" s="3">
        <v>1152700</v>
      </c>
      <c r="AA221" s="4">
        <v>1152700</v>
      </c>
      <c r="AB221" s="4">
        <v>1152700</v>
      </c>
      <c r="AC221" s="4">
        <v>1152700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5783300</v>
      </c>
      <c r="AJ221" s="4">
        <v>6936000</v>
      </c>
      <c r="AK221" s="4">
        <v>8088700</v>
      </c>
      <c r="AL221" s="4">
        <v>9241400</v>
      </c>
      <c r="AM221" s="4">
        <v>10394100</v>
      </c>
      <c r="AN221" s="4">
        <v>11546798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13293</v>
      </c>
      <c r="I222" s="1">
        <v>0</v>
      </c>
      <c r="J222" s="3">
        <v>3348311</v>
      </c>
      <c r="K222" s="3">
        <v>3335018</v>
      </c>
      <c r="L222" s="3">
        <v>3335018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2328911</v>
      </c>
      <c r="T222" s="3">
        <v>2328911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332616</v>
      </c>
      <c r="Z222" s="3">
        <v>332616</v>
      </c>
      <c r="AA222" s="4">
        <v>332616</v>
      </c>
      <c r="AB222" s="4">
        <v>332616</v>
      </c>
      <c r="AC222" s="4">
        <v>332616</v>
      </c>
      <c r="AD222" s="4">
        <v>332614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1671940</v>
      </c>
      <c r="AJ222" s="4">
        <v>2004556</v>
      </c>
      <c r="AK222" s="4">
        <v>2337172</v>
      </c>
      <c r="AL222" s="4">
        <v>2669788</v>
      </c>
      <c r="AM222" s="4">
        <v>3002404</v>
      </c>
      <c r="AN222" s="4">
        <v>3335018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23068</v>
      </c>
      <c r="I223" s="1">
        <v>0</v>
      </c>
      <c r="J223" s="3">
        <v>358280</v>
      </c>
      <c r="K223" s="3">
        <v>335212</v>
      </c>
      <c r="L223" s="3">
        <v>335212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-1346768</v>
      </c>
      <c r="T223" s="3">
        <v>-1346768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31983</v>
      </c>
      <c r="Z223" s="3">
        <v>31983</v>
      </c>
      <c r="AA223" s="4">
        <v>31984</v>
      </c>
      <c r="AB223" s="4">
        <v>31984</v>
      </c>
      <c r="AC223" s="4">
        <v>31984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175295</v>
      </c>
      <c r="AJ223" s="4">
        <v>207278</v>
      </c>
      <c r="AK223" s="4">
        <v>239262</v>
      </c>
      <c r="AL223" s="4">
        <v>271246</v>
      </c>
      <c r="AM223" s="4">
        <v>303230</v>
      </c>
      <c r="AN223" s="4">
        <v>335212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4360</v>
      </c>
      <c r="I224" s="1">
        <v>0</v>
      </c>
      <c r="J224" s="3">
        <v>1475833</v>
      </c>
      <c r="K224" s="3">
        <v>1471473</v>
      </c>
      <c r="L224" s="3">
        <v>1471473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1033544</v>
      </c>
      <c r="T224" s="3">
        <v>1033544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146856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1471473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3691</v>
      </c>
      <c r="I225" s="1">
        <v>0</v>
      </c>
      <c r="J225" s="3">
        <v>716856</v>
      </c>
      <c r="K225" s="3">
        <v>713165</v>
      </c>
      <c r="L225" s="3">
        <v>713165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316436</v>
      </c>
      <c r="T225" s="3">
        <v>316436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71071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713165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20314</v>
      </c>
      <c r="I226" s="3">
        <v>0</v>
      </c>
      <c r="J226" s="3">
        <v>6284957</v>
      </c>
      <c r="K226" s="3">
        <v>6264643</v>
      </c>
      <c r="L226" s="3">
        <v>6264643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4785675</v>
      </c>
      <c r="T226" s="3">
        <v>4785675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625110</v>
      </c>
      <c r="Z226" s="3">
        <v>625110</v>
      </c>
      <c r="AA226" s="4">
        <v>625110</v>
      </c>
      <c r="AB226" s="4">
        <v>625110</v>
      </c>
      <c r="AC226" s="4">
        <v>625110</v>
      </c>
      <c r="AD226" s="4">
        <v>625109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3139094</v>
      </c>
      <c r="AJ226" s="4">
        <v>3764204</v>
      </c>
      <c r="AK226" s="4">
        <v>4389314</v>
      </c>
      <c r="AL226" s="4">
        <v>5014424</v>
      </c>
      <c r="AM226" s="4">
        <v>5639534</v>
      </c>
      <c r="AN226" s="4">
        <v>6264643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50031</v>
      </c>
      <c r="I227" s="1">
        <v>0</v>
      </c>
      <c r="J227" s="3">
        <v>17730900</v>
      </c>
      <c r="K227" s="3">
        <v>17680869</v>
      </c>
      <c r="L227" s="3">
        <v>17680869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13931930</v>
      </c>
      <c r="T227" s="3">
        <v>13931930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1764752</v>
      </c>
      <c r="Z227" s="3">
        <v>1764752</v>
      </c>
      <c r="AA227" s="4">
        <v>1764751</v>
      </c>
      <c r="AB227" s="4">
        <v>1764751</v>
      </c>
      <c r="AC227" s="4">
        <v>1764751</v>
      </c>
      <c r="AD227" s="4">
        <v>1764752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8857112</v>
      </c>
      <c r="AJ227" s="4">
        <v>10621864</v>
      </c>
      <c r="AK227" s="4">
        <v>12386615</v>
      </c>
      <c r="AL227" s="4">
        <v>14151366</v>
      </c>
      <c r="AM227" s="4">
        <v>15916117</v>
      </c>
      <c r="AN227" s="4">
        <v>17680869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115145</v>
      </c>
      <c r="I228" s="1">
        <v>0</v>
      </c>
      <c r="J228" s="3">
        <v>47077762</v>
      </c>
      <c r="K228" s="3">
        <v>46962617</v>
      </c>
      <c r="L228" s="3">
        <v>46962617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39540658</v>
      </c>
      <c r="T228" s="3">
        <v>39540658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4688586</v>
      </c>
      <c r="Z228" s="3">
        <v>4688586</v>
      </c>
      <c r="AA228" s="4">
        <v>4688585</v>
      </c>
      <c r="AB228" s="4">
        <v>4688585</v>
      </c>
      <c r="AC228" s="4">
        <v>4688585</v>
      </c>
      <c r="AD228" s="4">
        <v>4688586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23519690</v>
      </c>
      <c r="AJ228" s="4">
        <v>28208276</v>
      </c>
      <c r="AK228" s="4">
        <v>32896861</v>
      </c>
      <c r="AL228" s="4">
        <v>37585446</v>
      </c>
      <c r="AM228" s="4">
        <v>42274031</v>
      </c>
      <c r="AN228" s="4">
        <v>46962617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14468</v>
      </c>
      <c r="I229" s="3">
        <v>0</v>
      </c>
      <c r="J229" s="3">
        <v>3475158</v>
      </c>
      <c r="K229" s="3">
        <v>3460690</v>
      </c>
      <c r="L229" s="3">
        <v>3460690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2425844</v>
      </c>
      <c r="T229" s="3">
        <v>2425844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345105</v>
      </c>
      <c r="AB229" s="4">
        <v>345105</v>
      </c>
      <c r="AC229" s="4">
        <v>345105</v>
      </c>
      <c r="AD229" s="4">
        <v>345103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2425377</v>
      </c>
      <c r="AL229" s="4">
        <v>2770482</v>
      </c>
      <c r="AM229" s="4">
        <v>3115587</v>
      </c>
      <c r="AN229" s="4">
        <v>3460690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4238</v>
      </c>
      <c r="I230" s="1">
        <v>0</v>
      </c>
      <c r="J230" s="3">
        <v>1133647</v>
      </c>
      <c r="K230" s="3">
        <v>1129409</v>
      </c>
      <c r="L230" s="3">
        <v>1129409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758207</v>
      </c>
      <c r="T230" s="3">
        <v>758207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112659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1129409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13038</v>
      </c>
      <c r="I231" s="3">
        <v>0</v>
      </c>
      <c r="J231" s="3">
        <v>1881714</v>
      </c>
      <c r="K231" s="3">
        <v>1868676</v>
      </c>
      <c r="L231" s="3">
        <v>1868676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837089</v>
      </c>
      <c r="T231" s="3">
        <v>837089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185999</v>
      </c>
      <c r="Z231" s="3">
        <v>185999</v>
      </c>
      <c r="AA231" s="4">
        <v>185999</v>
      </c>
      <c r="AB231" s="4">
        <v>185999</v>
      </c>
      <c r="AC231" s="4">
        <v>185999</v>
      </c>
      <c r="AD231" s="4">
        <v>185997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938683</v>
      </c>
      <c r="AJ231" s="4">
        <v>1124682</v>
      </c>
      <c r="AK231" s="4">
        <v>1310681</v>
      </c>
      <c r="AL231" s="4">
        <v>1496680</v>
      </c>
      <c r="AM231" s="4">
        <v>1682679</v>
      </c>
      <c r="AN231" s="4">
        <v>1868676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11950</v>
      </c>
      <c r="I232" s="1">
        <v>0</v>
      </c>
      <c r="J232" s="3">
        <v>3273506</v>
      </c>
      <c r="K232" s="3">
        <v>3261556</v>
      </c>
      <c r="L232" s="3">
        <v>3261556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2365296</v>
      </c>
      <c r="T232" s="3">
        <v>2365296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325359</v>
      </c>
      <c r="Z232" s="3">
        <v>325359</v>
      </c>
      <c r="AA232" s="4">
        <v>325359</v>
      </c>
      <c r="AB232" s="4">
        <v>325359</v>
      </c>
      <c r="AC232" s="4">
        <v>325359</v>
      </c>
      <c r="AD232" s="4">
        <v>325357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1634763</v>
      </c>
      <c r="AJ232" s="4">
        <v>1960122</v>
      </c>
      <c r="AK232" s="4">
        <v>2285481</v>
      </c>
      <c r="AL232" s="4">
        <v>2610840</v>
      </c>
      <c r="AM232" s="4">
        <v>2936199</v>
      </c>
      <c r="AN232" s="4">
        <v>3261556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48097</v>
      </c>
      <c r="I233" s="1">
        <v>0</v>
      </c>
      <c r="J233" s="3">
        <v>14727588</v>
      </c>
      <c r="K233" s="3">
        <v>14679491</v>
      </c>
      <c r="L233" s="3">
        <v>14679491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11102644</v>
      </c>
      <c r="T233" s="3">
        <v>11102644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1464743</v>
      </c>
      <c r="Z233" s="3">
        <v>1464743</v>
      </c>
      <c r="AA233" s="4">
        <v>1464742</v>
      </c>
      <c r="AB233" s="4">
        <v>1464742</v>
      </c>
      <c r="AC233" s="4">
        <v>1464742</v>
      </c>
      <c r="AD233" s="4">
        <v>1464743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7355779</v>
      </c>
      <c r="AJ233" s="4">
        <v>8820522</v>
      </c>
      <c r="AK233" s="4">
        <v>10285264</v>
      </c>
      <c r="AL233" s="4">
        <v>11750006</v>
      </c>
      <c r="AM233" s="4">
        <v>13214748</v>
      </c>
      <c r="AN233" s="4">
        <v>14679491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43206</v>
      </c>
      <c r="I234" s="1">
        <v>0</v>
      </c>
      <c r="J234" s="3">
        <v>17494582</v>
      </c>
      <c r="K234" s="3">
        <v>17451376</v>
      </c>
      <c r="L234" s="3">
        <v>17451376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14531634</v>
      </c>
      <c r="T234" s="3">
        <v>14531634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1742257</v>
      </c>
      <c r="Z234" s="3">
        <v>1742257</v>
      </c>
      <c r="AA234" s="4">
        <v>1742258</v>
      </c>
      <c r="AB234" s="4">
        <v>1742258</v>
      </c>
      <c r="AC234" s="4">
        <v>1742258</v>
      </c>
      <c r="AD234" s="4">
        <v>1742256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8740089</v>
      </c>
      <c r="AJ234" s="4">
        <v>10482346</v>
      </c>
      <c r="AK234" s="4">
        <v>12224604</v>
      </c>
      <c r="AL234" s="4">
        <v>13966862</v>
      </c>
      <c r="AM234" s="4">
        <v>15709120</v>
      </c>
      <c r="AN234" s="4">
        <v>17451376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124704</v>
      </c>
      <c r="I235" s="1">
        <v>0</v>
      </c>
      <c r="J235" s="3">
        <v>38897011</v>
      </c>
      <c r="K235" s="3">
        <v>38772307</v>
      </c>
      <c r="L235" s="3">
        <v>38772307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31175811</v>
      </c>
      <c r="T235" s="3">
        <v>31175811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3868917</v>
      </c>
      <c r="Z235" s="3">
        <v>3868917</v>
      </c>
      <c r="AA235" s="4">
        <v>3868917</v>
      </c>
      <c r="AB235" s="4">
        <v>3868917</v>
      </c>
      <c r="AC235" s="4">
        <v>3868917</v>
      </c>
      <c r="AD235" s="4">
        <v>3868918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19427721</v>
      </c>
      <c r="AJ235" s="4">
        <v>23296638</v>
      </c>
      <c r="AK235" s="4">
        <v>27165555</v>
      </c>
      <c r="AL235" s="4">
        <v>31034472</v>
      </c>
      <c r="AM235" s="4">
        <v>34903389</v>
      </c>
      <c r="AN235" s="4">
        <v>38772307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15605</v>
      </c>
      <c r="I236" s="1">
        <v>0</v>
      </c>
      <c r="J236" s="3">
        <v>5917125</v>
      </c>
      <c r="K236" s="3">
        <v>5901520</v>
      </c>
      <c r="L236" s="3">
        <v>5901520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4714886</v>
      </c>
      <c r="T236" s="3">
        <v>4714886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589112</v>
      </c>
      <c r="AB236" s="4">
        <v>589112</v>
      </c>
      <c r="AC236" s="4">
        <v>589112</v>
      </c>
      <c r="AD236" s="4">
        <v>589110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4134186</v>
      </c>
      <c r="AL236" s="4">
        <v>4723298</v>
      </c>
      <c r="AM236" s="4">
        <v>5312410</v>
      </c>
      <c r="AN236" s="4">
        <v>5901520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14637</v>
      </c>
      <c r="I237" s="3">
        <v>0</v>
      </c>
      <c r="J237" s="3">
        <v>2618802</v>
      </c>
      <c r="K237" s="3">
        <v>2604165</v>
      </c>
      <c r="L237" s="3">
        <v>2604165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1453362</v>
      </c>
      <c r="T237" s="3">
        <v>1453362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259441</v>
      </c>
      <c r="Z237" s="3">
        <v>259441</v>
      </c>
      <c r="AA237" s="4">
        <v>259441</v>
      </c>
      <c r="AB237" s="4">
        <v>259441</v>
      </c>
      <c r="AC237" s="4">
        <v>259441</v>
      </c>
      <c r="AD237" s="4">
        <v>259440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1306961</v>
      </c>
      <c r="AJ237" s="4">
        <v>1566402</v>
      </c>
      <c r="AK237" s="4">
        <v>1825843</v>
      </c>
      <c r="AL237" s="4">
        <v>2085284</v>
      </c>
      <c r="AM237" s="4">
        <v>2344725</v>
      </c>
      <c r="AN237" s="4">
        <v>2604165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17053</v>
      </c>
      <c r="I238" s="1">
        <v>0</v>
      </c>
      <c r="J238" s="3">
        <v>6850195</v>
      </c>
      <c r="K238" s="3">
        <v>6833142</v>
      </c>
      <c r="L238" s="3">
        <v>6833142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5672299</v>
      </c>
      <c r="T238" s="3">
        <v>5672299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682177</v>
      </c>
      <c r="Z238" s="3">
        <v>682177</v>
      </c>
      <c r="AA238" s="4">
        <v>682177</v>
      </c>
      <c r="AB238" s="4">
        <v>682177</v>
      </c>
      <c r="AC238" s="4">
        <v>682177</v>
      </c>
      <c r="AD238" s="4">
        <v>682177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3422257</v>
      </c>
      <c r="AJ238" s="4">
        <v>4104434</v>
      </c>
      <c r="AK238" s="4">
        <v>4786611</v>
      </c>
      <c r="AL238" s="4">
        <v>5468788</v>
      </c>
      <c r="AM238" s="4">
        <v>6150965</v>
      </c>
      <c r="AN238" s="4">
        <v>6833142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22503</v>
      </c>
      <c r="I239" s="1">
        <v>0</v>
      </c>
      <c r="J239" s="3">
        <v>7504048</v>
      </c>
      <c r="K239" s="3">
        <v>7481545</v>
      </c>
      <c r="L239" s="3">
        <v>7481545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5799678</v>
      </c>
      <c r="T239" s="3">
        <v>5799678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746654</v>
      </c>
      <c r="Z239" s="3">
        <v>746654</v>
      </c>
      <c r="AA239" s="4">
        <v>746654</v>
      </c>
      <c r="AB239" s="4">
        <v>746654</v>
      </c>
      <c r="AC239" s="4">
        <v>746654</v>
      </c>
      <c r="AD239" s="4">
        <v>746655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3748274</v>
      </c>
      <c r="AJ239" s="4">
        <v>4494928</v>
      </c>
      <c r="AK239" s="4">
        <v>5241582</v>
      </c>
      <c r="AL239" s="4">
        <v>5988236</v>
      </c>
      <c r="AM239" s="4">
        <v>6734890</v>
      </c>
      <c r="AN239" s="4">
        <v>7481545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23860</v>
      </c>
      <c r="I240" s="3">
        <v>0</v>
      </c>
      <c r="J240" s="3">
        <v>7784959</v>
      </c>
      <c r="K240" s="3">
        <v>7761099</v>
      </c>
      <c r="L240" s="3">
        <v>7761099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6089670</v>
      </c>
      <c r="T240" s="3">
        <v>6089670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774519</v>
      </c>
      <c r="Z240" s="3">
        <v>774519</v>
      </c>
      <c r="AA240" s="4">
        <v>774519</v>
      </c>
      <c r="AB240" s="4">
        <v>774519</v>
      </c>
      <c r="AC240" s="4">
        <v>774519</v>
      </c>
      <c r="AD240" s="4">
        <v>774520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3888503</v>
      </c>
      <c r="AJ240" s="4">
        <v>4663022</v>
      </c>
      <c r="AK240" s="4">
        <v>5437541</v>
      </c>
      <c r="AL240" s="4">
        <v>6212060</v>
      </c>
      <c r="AM240" s="4">
        <v>6986579</v>
      </c>
      <c r="AN240" s="4">
        <v>7761099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7138</v>
      </c>
      <c r="I241" s="1">
        <v>0</v>
      </c>
      <c r="J241" s="3">
        <v>1666338</v>
      </c>
      <c r="K241" s="3">
        <v>1659200</v>
      </c>
      <c r="L241" s="3">
        <v>1659200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856697</v>
      </c>
      <c r="T241" s="3">
        <v>856697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165444</v>
      </c>
      <c r="AB241" s="4">
        <v>165444</v>
      </c>
      <c r="AC241" s="4">
        <v>165444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1162868</v>
      </c>
      <c r="AL241" s="4">
        <v>1328312</v>
      </c>
      <c r="AM241" s="4">
        <v>1493756</v>
      </c>
      <c r="AN241" s="4">
        <v>1659200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7751</v>
      </c>
      <c r="I242" s="3">
        <v>0</v>
      </c>
      <c r="J242" s="3">
        <v>1978938</v>
      </c>
      <c r="K242" s="3">
        <v>1971187</v>
      </c>
      <c r="L242" s="3">
        <v>1971187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1130431</v>
      </c>
      <c r="T242" s="3">
        <v>1130431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196602</v>
      </c>
      <c r="AB242" s="4">
        <v>196602</v>
      </c>
      <c r="AC242" s="4">
        <v>196602</v>
      </c>
      <c r="AD242" s="4">
        <v>196601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1381382</v>
      </c>
      <c r="AL242" s="4">
        <v>1577984</v>
      </c>
      <c r="AM242" s="4">
        <v>1774586</v>
      </c>
      <c r="AN242" s="4">
        <v>1971187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18483</v>
      </c>
      <c r="I243" s="1">
        <v>0</v>
      </c>
      <c r="J243" s="3">
        <v>6325601</v>
      </c>
      <c r="K243" s="3">
        <v>6307118</v>
      </c>
      <c r="L243" s="3">
        <v>6307118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4514805</v>
      </c>
      <c r="T243" s="3">
        <v>4514805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629480</v>
      </c>
      <c r="Z243" s="3">
        <v>629480</v>
      </c>
      <c r="AA243" s="4">
        <v>629480</v>
      </c>
      <c r="AB243" s="4">
        <v>629480</v>
      </c>
      <c r="AC243" s="4">
        <v>629480</v>
      </c>
      <c r="AD243" s="4">
        <v>629478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3159720</v>
      </c>
      <c r="AJ243" s="4">
        <v>3789200</v>
      </c>
      <c r="AK243" s="4">
        <v>4418680</v>
      </c>
      <c r="AL243" s="4">
        <v>5048160</v>
      </c>
      <c r="AM243" s="4">
        <v>5677640</v>
      </c>
      <c r="AN243" s="4">
        <v>6307118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22140</v>
      </c>
      <c r="I244" s="1">
        <v>0</v>
      </c>
      <c r="J244" s="3">
        <v>6964115</v>
      </c>
      <c r="K244" s="3">
        <v>6941975</v>
      </c>
      <c r="L244" s="3">
        <v>6941975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5374859</v>
      </c>
      <c r="T244" s="3">
        <v>5374859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692721</v>
      </c>
      <c r="Z244" s="3">
        <v>692721</v>
      </c>
      <c r="AA244" s="4">
        <v>692721</v>
      </c>
      <c r="AB244" s="4">
        <v>692721</v>
      </c>
      <c r="AC244" s="4">
        <v>692721</v>
      </c>
      <c r="AD244" s="4">
        <v>692722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3478369</v>
      </c>
      <c r="AJ244" s="4">
        <v>4171090</v>
      </c>
      <c r="AK244" s="4">
        <v>4863811</v>
      </c>
      <c r="AL244" s="4">
        <v>5556532</v>
      </c>
      <c r="AM244" s="4">
        <v>6249253</v>
      </c>
      <c r="AN244" s="4">
        <v>6941975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9458</v>
      </c>
      <c r="I245" s="1">
        <v>0</v>
      </c>
      <c r="J245" s="3">
        <v>3063268</v>
      </c>
      <c r="K245" s="3">
        <v>3053810</v>
      </c>
      <c r="L245" s="3">
        <v>3053810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2233702</v>
      </c>
      <c r="T245" s="3">
        <v>2233702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304751</v>
      </c>
      <c r="AB245" s="4">
        <v>304751</v>
      </c>
      <c r="AC245" s="4">
        <v>304751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2139559</v>
      </c>
      <c r="AL245" s="4">
        <v>2444310</v>
      </c>
      <c r="AM245" s="4">
        <v>2749061</v>
      </c>
      <c r="AN245" s="4">
        <v>3053810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3986</v>
      </c>
      <c r="I246" s="3">
        <v>0</v>
      </c>
      <c r="J246" s="3">
        <v>1166973</v>
      </c>
      <c r="K246" s="3">
        <v>1162987</v>
      </c>
      <c r="L246" s="3">
        <v>1162987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780700</v>
      </c>
      <c r="T246" s="3">
        <v>780700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116034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1162987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12930</v>
      </c>
      <c r="I247" s="1">
        <v>0</v>
      </c>
      <c r="J247" s="3">
        <v>3319349</v>
      </c>
      <c r="K247" s="3">
        <v>3306419</v>
      </c>
      <c r="L247" s="3">
        <v>3306419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2339045</v>
      </c>
      <c r="T247" s="3">
        <v>2339045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329780</v>
      </c>
      <c r="Z247" s="3">
        <v>329780</v>
      </c>
      <c r="AA247" s="4">
        <v>329780</v>
      </c>
      <c r="AB247" s="4">
        <v>329780</v>
      </c>
      <c r="AC247" s="4">
        <v>329780</v>
      </c>
      <c r="AD247" s="4">
        <v>329779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1657520</v>
      </c>
      <c r="AJ247" s="4">
        <v>1987300</v>
      </c>
      <c r="AK247" s="4">
        <v>2317080</v>
      </c>
      <c r="AL247" s="4">
        <v>2646860</v>
      </c>
      <c r="AM247" s="4">
        <v>2976640</v>
      </c>
      <c r="AN247" s="4">
        <v>3306419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23036</v>
      </c>
      <c r="I248" s="3">
        <v>0</v>
      </c>
      <c r="J248" s="3">
        <v>1720579</v>
      </c>
      <c r="K248" s="3">
        <v>1697543</v>
      </c>
      <c r="L248" s="3">
        <v>1697543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61208</v>
      </c>
      <c r="T248" s="3">
        <v>61208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168219</v>
      </c>
      <c r="Z248" s="3">
        <v>168219</v>
      </c>
      <c r="AA248" s="4">
        <v>168218</v>
      </c>
      <c r="AB248" s="4">
        <v>168218</v>
      </c>
      <c r="AC248" s="4">
        <v>168218</v>
      </c>
      <c r="AD248" s="4">
        <v>168219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856451</v>
      </c>
      <c r="AJ248" s="4">
        <v>1024670</v>
      </c>
      <c r="AK248" s="4">
        <v>1192888</v>
      </c>
      <c r="AL248" s="4">
        <v>1361106</v>
      </c>
      <c r="AM248" s="4">
        <v>1529324</v>
      </c>
      <c r="AN248" s="4">
        <v>1697543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8219</v>
      </c>
      <c r="I249" s="1">
        <v>0</v>
      </c>
      <c r="J249" s="3">
        <v>2273882</v>
      </c>
      <c r="K249" s="3">
        <v>2265663</v>
      </c>
      <c r="L249" s="3">
        <v>2265663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1576620</v>
      </c>
      <c r="T249" s="3">
        <v>1576620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226019</v>
      </c>
      <c r="Z249" s="3">
        <v>226019</v>
      </c>
      <c r="AA249" s="4">
        <v>226018</v>
      </c>
      <c r="AB249" s="4">
        <v>226018</v>
      </c>
      <c r="AC249" s="4">
        <v>226018</v>
      </c>
      <c r="AD249" s="4">
        <v>226019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1135571</v>
      </c>
      <c r="AJ249" s="4">
        <v>1361590</v>
      </c>
      <c r="AK249" s="4">
        <v>1587608</v>
      </c>
      <c r="AL249" s="4">
        <v>1813626</v>
      </c>
      <c r="AM249" s="4">
        <v>2039644</v>
      </c>
      <c r="AN249" s="4">
        <v>2265663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5359</v>
      </c>
      <c r="I250" s="1">
        <v>0</v>
      </c>
      <c r="J250" s="3">
        <v>1338870</v>
      </c>
      <c r="K250" s="3">
        <v>1333511</v>
      </c>
      <c r="L250" s="3">
        <v>1333511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866325</v>
      </c>
      <c r="T250" s="3">
        <v>866325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132994</v>
      </c>
      <c r="AB250" s="4">
        <v>132994</v>
      </c>
      <c r="AC250" s="4">
        <v>132994</v>
      </c>
      <c r="AD250" s="4">
        <v>132993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934530</v>
      </c>
      <c r="AL250" s="4">
        <v>1067524</v>
      </c>
      <c r="AM250" s="4">
        <v>1200518</v>
      </c>
      <c r="AN250" s="4">
        <v>1333511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32375</v>
      </c>
      <c r="I251" s="1">
        <v>0</v>
      </c>
      <c r="J251" s="3">
        <v>8481311</v>
      </c>
      <c r="K251" s="3">
        <v>8448936</v>
      </c>
      <c r="L251" s="3">
        <v>8448936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6349804</v>
      </c>
      <c r="T251" s="3">
        <v>6349804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842735</v>
      </c>
      <c r="Z251" s="3">
        <v>842735</v>
      </c>
      <c r="AA251" s="4">
        <v>842736</v>
      </c>
      <c r="AB251" s="4">
        <v>842736</v>
      </c>
      <c r="AC251" s="4">
        <v>842736</v>
      </c>
      <c r="AD251" s="4">
        <v>842734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4235259</v>
      </c>
      <c r="AJ251" s="4">
        <v>5077994</v>
      </c>
      <c r="AK251" s="4">
        <v>5920730</v>
      </c>
      <c r="AL251" s="4">
        <v>6763466</v>
      </c>
      <c r="AM251" s="4">
        <v>7606202</v>
      </c>
      <c r="AN251" s="4">
        <v>8448936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5251</v>
      </c>
      <c r="I252" s="3">
        <v>0</v>
      </c>
      <c r="J252" s="3">
        <v>1802092</v>
      </c>
      <c r="K252" s="3">
        <v>1796841</v>
      </c>
      <c r="L252" s="3">
        <v>1796841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1193368</v>
      </c>
      <c r="T252" s="3">
        <v>1193368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179335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1796841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16893</v>
      </c>
      <c r="I253" s="1">
        <v>0</v>
      </c>
      <c r="J253" s="3">
        <v>4785025</v>
      </c>
      <c r="K253" s="3">
        <v>4768132</v>
      </c>
      <c r="L253" s="3">
        <v>4768132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3500567</v>
      </c>
      <c r="T253" s="3">
        <v>3500567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475687</v>
      </c>
      <c r="Z253" s="3">
        <v>475687</v>
      </c>
      <c r="AA253" s="4">
        <v>475687</v>
      </c>
      <c r="AB253" s="4">
        <v>475687</v>
      </c>
      <c r="AC253" s="4">
        <v>475687</v>
      </c>
      <c r="AD253" s="4">
        <v>475685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2389699</v>
      </c>
      <c r="AJ253" s="4">
        <v>2865386</v>
      </c>
      <c r="AK253" s="4">
        <v>3341073</v>
      </c>
      <c r="AL253" s="4">
        <v>3816760</v>
      </c>
      <c r="AM253" s="4">
        <v>4292447</v>
      </c>
      <c r="AN253" s="4">
        <v>4768132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25281</v>
      </c>
      <c r="I254" s="1">
        <v>0</v>
      </c>
      <c r="J254" s="3">
        <v>8775341</v>
      </c>
      <c r="K254" s="3">
        <v>8750060</v>
      </c>
      <c r="L254" s="3">
        <v>8750060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6769172</v>
      </c>
      <c r="T254" s="3">
        <v>6769172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873321</v>
      </c>
      <c r="Z254" s="3">
        <v>873321</v>
      </c>
      <c r="AA254" s="4">
        <v>873321</v>
      </c>
      <c r="AB254" s="4">
        <v>873321</v>
      </c>
      <c r="AC254" s="4">
        <v>873321</v>
      </c>
      <c r="AD254" s="4">
        <v>873319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4383457</v>
      </c>
      <c r="AJ254" s="4">
        <v>5256778</v>
      </c>
      <c r="AK254" s="4">
        <v>6130099</v>
      </c>
      <c r="AL254" s="4">
        <v>7003420</v>
      </c>
      <c r="AM254" s="4">
        <v>7876741</v>
      </c>
      <c r="AN254" s="4">
        <v>8750060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23802</v>
      </c>
      <c r="I255" s="1">
        <v>0</v>
      </c>
      <c r="J255" s="3">
        <v>7756837</v>
      </c>
      <c r="K255" s="3">
        <v>7733035</v>
      </c>
      <c r="L255" s="3">
        <v>7733035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5990794</v>
      </c>
      <c r="T255" s="3">
        <v>5990794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771717</v>
      </c>
      <c r="Z255" s="3">
        <v>771717</v>
      </c>
      <c r="AA255" s="4">
        <v>771716</v>
      </c>
      <c r="AB255" s="4">
        <v>771716</v>
      </c>
      <c r="AC255" s="4">
        <v>771716</v>
      </c>
      <c r="AD255" s="4">
        <v>771717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3874453</v>
      </c>
      <c r="AJ255" s="4">
        <v>4646170</v>
      </c>
      <c r="AK255" s="4">
        <v>5417886</v>
      </c>
      <c r="AL255" s="4">
        <v>6189602</v>
      </c>
      <c r="AM255" s="4">
        <v>6961318</v>
      </c>
      <c r="AN255" s="4">
        <v>7733035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14610</v>
      </c>
      <c r="I256" s="1">
        <v>0</v>
      </c>
      <c r="J256" s="3">
        <v>4517307</v>
      </c>
      <c r="K256" s="3">
        <v>4502697</v>
      </c>
      <c r="L256" s="3">
        <v>4502697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3195723</v>
      </c>
      <c r="T256" s="3">
        <v>3195723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449296</v>
      </c>
      <c r="Z256" s="3">
        <v>449296</v>
      </c>
      <c r="AA256" s="4">
        <v>449295</v>
      </c>
      <c r="AB256" s="4">
        <v>449295</v>
      </c>
      <c r="AC256" s="4">
        <v>449295</v>
      </c>
      <c r="AD256" s="4">
        <v>449296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2256220</v>
      </c>
      <c r="AJ256" s="4">
        <v>2705516</v>
      </c>
      <c r="AK256" s="4">
        <v>3154811</v>
      </c>
      <c r="AL256" s="4">
        <v>3604106</v>
      </c>
      <c r="AM256" s="4">
        <v>4053401</v>
      </c>
      <c r="AN256" s="4">
        <v>4502697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8760</v>
      </c>
      <c r="I257" s="1">
        <v>0</v>
      </c>
      <c r="J257" s="3">
        <v>2715524</v>
      </c>
      <c r="K257" s="3">
        <v>2706764</v>
      </c>
      <c r="L257" s="3">
        <v>2706764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2017909</v>
      </c>
      <c r="T257" s="3">
        <v>2017909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270093</v>
      </c>
      <c r="Z257" s="3">
        <v>270093</v>
      </c>
      <c r="AA257" s="4">
        <v>270093</v>
      </c>
      <c r="AB257" s="4">
        <v>270093</v>
      </c>
      <c r="AC257" s="4">
        <v>270093</v>
      </c>
      <c r="AD257" s="4">
        <v>270091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1356301</v>
      </c>
      <c r="AJ257" s="4">
        <v>1626394</v>
      </c>
      <c r="AK257" s="4">
        <v>1896487</v>
      </c>
      <c r="AL257" s="4">
        <v>2166580</v>
      </c>
      <c r="AM257" s="4">
        <v>2436673</v>
      </c>
      <c r="AN257" s="4">
        <v>2706764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12707</v>
      </c>
      <c r="I258" s="1">
        <v>0</v>
      </c>
      <c r="J258" s="3">
        <v>4309387</v>
      </c>
      <c r="K258" s="3">
        <v>4296680</v>
      </c>
      <c r="L258" s="3">
        <v>4296680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3402931</v>
      </c>
      <c r="T258" s="3">
        <v>3402931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428821</v>
      </c>
      <c r="Z258" s="3">
        <v>428821</v>
      </c>
      <c r="AA258" s="4">
        <v>428821</v>
      </c>
      <c r="AB258" s="4">
        <v>428821</v>
      </c>
      <c r="AC258" s="4">
        <v>428821</v>
      </c>
      <c r="AD258" s="4">
        <v>428819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2152577</v>
      </c>
      <c r="AJ258" s="4">
        <v>2581398</v>
      </c>
      <c r="AK258" s="4">
        <v>3010219</v>
      </c>
      <c r="AL258" s="4">
        <v>3439040</v>
      </c>
      <c r="AM258" s="4">
        <v>3867861</v>
      </c>
      <c r="AN258" s="4">
        <v>4296680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33631</v>
      </c>
      <c r="I259" s="1">
        <v>0</v>
      </c>
      <c r="J259" s="3">
        <v>12337527</v>
      </c>
      <c r="K259" s="3">
        <v>12303896</v>
      </c>
      <c r="L259" s="3">
        <v>12303896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9331051</v>
      </c>
      <c r="T259" s="3">
        <v>9331051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1228147</v>
      </c>
      <c r="Z259" s="3">
        <v>1228147</v>
      </c>
      <c r="AA259" s="4">
        <v>1228148</v>
      </c>
      <c r="AB259" s="4">
        <v>1228148</v>
      </c>
      <c r="AC259" s="4">
        <v>1228148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6163159</v>
      </c>
      <c r="AJ259" s="4">
        <v>7391306</v>
      </c>
      <c r="AK259" s="4">
        <v>8619454</v>
      </c>
      <c r="AL259" s="4">
        <v>9847602</v>
      </c>
      <c r="AM259" s="4">
        <v>11075750</v>
      </c>
      <c r="AN259" s="4">
        <v>12303896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328510</v>
      </c>
      <c r="I260" s="3">
        <v>0</v>
      </c>
      <c r="J260" s="3">
        <v>134122550</v>
      </c>
      <c r="K260" s="3">
        <v>133794040</v>
      </c>
      <c r="L260" s="3">
        <v>133794040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111888563</v>
      </c>
      <c r="T260" s="3">
        <v>111888563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13357503</v>
      </c>
      <c r="Z260" s="3">
        <v>13357503</v>
      </c>
      <c r="AA260" s="4">
        <v>13357504</v>
      </c>
      <c r="AB260" s="4">
        <v>13357504</v>
      </c>
      <c r="AC260" s="4">
        <v>13357504</v>
      </c>
      <c r="AD260" s="4">
        <v>13357502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67006523</v>
      </c>
      <c r="AJ260" s="4">
        <v>80364026</v>
      </c>
      <c r="AK260" s="4">
        <v>93721530</v>
      </c>
      <c r="AL260" s="4">
        <v>107079034</v>
      </c>
      <c r="AM260" s="4">
        <v>120436538</v>
      </c>
      <c r="AN260" s="4">
        <v>133794040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9818</v>
      </c>
      <c r="I261" s="1">
        <v>0</v>
      </c>
      <c r="J261" s="3">
        <v>2825705</v>
      </c>
      <c r="K261" s="3">
        <v>2815887</v>
      </c>
      <c r="L261" s="3">
        <v>2815887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2010980</v>
      </c>
      <c r="T261" s="3">
        <v>2010980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280934</v>
      </c>
      <c r="Z261" s="3">
        <v>280934</v>
      </c>
      <c r="AA261" s="4">
        <v>280934</v>
      </c>
      <c r="AB261" s="4">
        <v>280934</v>
      </c>
      <c r="AC261" s="4">
        <v>280934</v>
      </c>
      <c r="AD261" s="4">
        <v>280933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1411218</v>
      </c>
      <c r="AJ261" s="4">
        <v>1692152</v>
      </c>
      <c r="AK261" s="4">
        <v>1973086</v>
      </c>
      <c r="AL261" s="4">
        <v>2254020</v>
      </c>
      <c r="AM261" s="4">
        <v>2534954</v>
      </c>
      <c r="AN261" s="4">
        <v>2815887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20854</v>
      </c>
      <c r="I262" s="1">
        <v>0</v>
      </c>
      <c r="J262" s="3">
        <v>5370883</v>
      </c>
      <c r="K262" s="3">
        <v>5350029</v>
      </c>
      <c r="L262" s="3">
        <v>5350029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3893527</v>
      </c>
      <c r="T262" s="3">
        <v>3893527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533613</v>
      </c>
      <c r="Z262" s="3">
        <v>533613</v>
      </c>
      <c r="AA262" s="4">
        <v>533613</v>
      </c>
      <c r="AB262" s="4">
        <v>533613</v>
      </c>
      <c r="AC262" s="4">
        <v>533613</v>
      </c>
      <c r="AD262" s="4">
        <v>533612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2681965</v>
      </c>
      <c r="AJ262" s="4">
        <v>3215578</v>
      </c>
      <c r="AK262" s="4">
        <v>3749191</v>
      </c>
      <c r="AL262" s="4">
        <v>4282804</v>
      </c>
      <c r="AM262" s="4">
        <v>4816417</v>
      </c>
      <c r="AN262" s="4">
        <v>5350029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32480</v>
      </c>
      <c r="I263" s="3">
        <v>0</v>
      </c>
      <c r="J263" s="3">
        <v>9797874</v>
      </c>
      <c r="K263" s="3">
        <v>9765394</v>
      </c>
      <c r="L263" s="3">
        <v>9765394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7663974</v>
      </c>
      <c r="T263" s="3">
        <v>7663974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974374</v>
      </c>
      <c r="Z263" s="3">
        <v>974374</v>
      </c>
      <c r="AA263" s="4">
        <v>974375</v>
      </c>
      <c r="AB263" s="4">
        <v>974375</v>
      </c>
      <c r="AC263" s="4">
        <v>974375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4893522</v>
      </c>
      <c r="AJ263" s="4">
        <v>5867896</v>
      </c>
      <c r="AK263" s="4">
        <v>6842271</v>
      </c>
      <c r="AL263" s="4">
        <v>7816646</v>
      </c>
      <c r="AM263" s="4">
        <v>8791021</v>
      </c>
      <c r="AN263" s="4">
        <v>9765394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10984</v>
      </c>
      <c r="I264" s="1">
        <v>0</v>
      </c>
      <c r="J264" s="3">
        <v>3886745</v>
      </c>
      <c r="K264" s="3">
        <v>3875761</v>
      </c>
      <c r="L264" s="3">
        <v>3875761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2994788</v>
      </c>
      <c r="T264" s="3">
        <v>2994788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386844</v>
      </c>
      <c r="Z264" s="3">
        <v>386844</v>
      </c>
      <c r="AA264" s="4">
        <v>386843</v>
      </c>
      <c r="AB264" s="4">
        <v>386843</v>
      </c>
      <c r="AC264" s="4">
        <v>386843</v>
      </c>
      <c r="AD264" s="4">
        <v>386844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1941544</v>
      </c>
      <c r="AJ264" s="4">
        <v>2328388</v>
      </c>
      <c r="AK264" s="4">
        <v>2715231</v>
      </c>
      <c r="AL264" s="4">
        <v>3102074</v>
      </c>
      <c r="AM264" s="4">
        <v>3488917</v>
      </c>
      <c r="AN264" s="4">
        <v>3875761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13702</v>
      </c>
      <c r="I265" s="1">
        <v>0</v>
      </c>
      <c r="J265" s="3">
        <v>3672997</v>
      </c>
      <c r="K265" s="3">
        <v>3659295</v>
      </c>
      <c r="L265" s="3">
        <v>3659295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2640522</v>
      </c>
      <c r="T265" s="3">
        <v>2640522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365016</v>
      </c>
      <c r="Z265" s="3">
        <v>365016</v>
      </c>
      <c r="AA265" s="4">
        <v>365016</v>
      </c>
      <c r="AB265" s="4">
        <v>365016</v>
      </c>
      <c r="AC265" s="4">
        <v>365016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1834216</v>
      </c>
      <c r="AJ265" s="4">
        <v>2199232</v>
      </c>
      <c r="AK265" s="4">
        <v>2564248</v>
      </c>
      <c r="AL265" s="4">
        <v>2929264</v>
      </c>
      <c r="AM265" s="4">
        <v>3294280</v>
      </c>
      <c r="AN265" s="4">
        <v>3659295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24874</v>
      </c>
      <c r="I266" s="3">
        <v>0</v>
      </c>
      <c r="J266" s="3">
        <v>6943007</v>
      </c>
      <c r="K266" s="3">
        <v>6918133</v>
      </c>
      <c r="L266" s="3">
        <v>6918133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4820597</v>
      </c>
      <c r="T266" s="3">
        <v>4820597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690155</v>
      </c>
      <c r="Z266" s="3">
        <v>690155</v>
      </c>
      <c r="AA266" s="4">
        <v>690155</v>
      </c>
      <c r="AB266" s="4">
        <v>690155</v>
      </c>
      <c r="AC266" s="4">
        <v>690155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3467359</v>
      </c>
      <c r="AJ266" s="4">
        <v>4157514</v>
      </c>
      <c r="AK266" s="4">
        <v>4847669</v>
      </c>
      <c r="AL266" s="4">
        <v>5537824</v>
      </c>
      <c r="AM266" s="4">
        <v>6227979</v>
      </c>
      <c r="AN266" s="4">
        <v>6918133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4443</v>
      </c>
      <c r="I267" s="1">
        <v>0</v>
      </c>
      <c r="J267" s="3">
        <v>1392291</v>
      </c>
      <c r="K267" s="3">
        <v>1387848</v>
      </c>
      <c r="L267" s="3">
        <v>1387848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1023039</v>
      </c>
      <c r="T267" s="3">
        <v>1023039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138489</v>
      </c>
      <c r="AB267" s="4">
        <v>138489</v>
      </c>
      <c r="AC267" s="4">
        <v>138489</v>
      </c>
      <c r="AD267" s="4">
        <v>138487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972383</v>
      </c>
      <c r="AL267" s="4">
        <v>1110872</v>
      </c>
      <c r="AM267" s="4">
        <v>1249361</v>
      </c>
      <c r="AN267" s="4">
        <v>1387848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31537</v>
      </c>
      <c r="I268" s="3">
        <v>0</v>
      </c>
      <c r="J268" s="3">
        <v>12109741</v>
      </c>
      <c r="K268" s="3">
        <v>12078204</v>
      </c>
      <c r="L268" s="3">
        <v>12078204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9985272</v>
      </c>
      <c r="T268" s="3">
        <v>9985272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1205718</v>
      </c>
      <c r="Z268" s="3">
        <v>1205718</v>
      </c>
      <c r="AA268" s="4">
        <v>1205718</v>
      </c>
      <c r="AB268" s="4">
        <v>1205718</v>
      </c>
      <c r="AC268" s="4">
        <v>1205718</v>
      </c>
      <c r="AD268" s="4">
        <v>1205718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6049614</v>
      </c>
      <c r="AJ268" s="4">
        <v>7255332</v>
      </c>
      <c r="AK268" s="4">
        <v>8461050</v>
      </c>
      <c r="AL268" s="4">
        <v>9666768</v>
      </c>
      <c r="AM268" s="4">
        <v>10872486</v>
      </c>
      <c r="AN268" s="4">
        <v>12078204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12000</v>
      </c>
      <c r="I269" s="1">
        <v>0</v>
      </c>
      <c r="J269" s="3">
        <v>4174018</v>
      </c>
      <c r="K269" s="3">
        <v>4162018</v>
      </c>
      <c r="L269" s="3">
        <v>4162018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3037069</v>
      </c>
      <c r="T269" s="3">
        <v>3037069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415402</v>
      </c>
      <c r="Z269" s="3">
        <v>415402</v>
      </c>
      <c r="AA269" s="4">
        <v>415402</v>
      </c>
      <c r="AB269" s="4">
        <v>415402</v>
      </c>
      <c r="AC269" s="4">
        <v>415402</v>
      </c>
      <c r="AD269" s="4">
        <v>415400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2085010</v>
      </c>
      <c r="AJ269" s="4">
        <v>2500412</v>
      </c>
      <c r="AK269" s="4">
        <v>2915814</v>
      </c>
      <c r="AL269" s="4">
        <v>3331216</v>
      </c>
      <c r="AM269" s="4">
        <v>3746618</v>
      </c>
      <c r="AN269" s="4">
        <v>4162018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162123</v>
      </c>
      <c r="I270" s="3">
        <v>0</v>
      </c>
      <c r="J270" s="3">
        <v>56478563</v>
      </c>
      <c r="K270" s="3">
        <v>56316440</v>
      </c>
      <c r="L270" s="3">
        <v>56316440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46301428</v>
      </c>
      <c r="T270" s="3">
        <v>46301428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5620836</v>
      </c>
      <c r="Z270" s="3">
        <v>5620836</v>
      </c>
      <c r="AA270" s="4">
        <v>5620836</v>
      </c>
      <c r="AB270" s="4">
        <v>5620836</v>
      </c>
      <c r="AC270" s="4">
        <v>5620836</v>
      </c>
      <c r="AD270" s="4">
        <v>5620836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28212260</v>
      </c>
      <c r="AJ270" s="4">
        <v>33833096</v>
      </c>
      <c r="AK270" s="4">
        <v>39453932</v>
      </c>
      <c r="AL270" s="4">
        <v>45074768</v>
      </c>
      <c r="AM270" s="4">
        <v>50695604</v>
      </c>
      <c r="AN270" s="4">
        <v>56316440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45305</v>
      </c>
      <c r="I271" s="1">
        <v>0</v>
      </c>
      <c r="J271" s="3">
        <v>16435160</v>
      </c>
      <c r="K271" s="3">
        <v>16389855</v>
      </c>
      <c r="L271" s="3">
        <v>16389855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13079240</v>
      </c>
      <c r="T271" s="3">
        <v>13079240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1635965</v>
      </c>
      <c r="Z271" s="3">
        <v>1635965</v>
      </c>
      <c r="AA271" s="4">
        <v>1635965</v>
      </c>
      <c r="AB271" s="4">
        <v>1635965</v>
      </c>
      <c r="AC271" s="4">
        <v>1635965</v>
      </c>
      <c r="AD271" s="4">
        <v>1635966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8210029</v>
      </c>
      <c r="AJ271" s="4">
        <v>9845994</v>
      </c>
      <c r="AK271" s="4">
        <v>11481959</v>
      </c>
      <c r="AL271" s="4">
        <v>13117924</v>
      </c>
      <c r="AM271" s="4">
        <v>14753889</v>
      </c>
      <c r="AN271" s="4">
        <v>16389855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26362</v>
      </c>
      <c r="I272" s="1">
        <v>0</v>
      </c>
      <c r="J272" s="3">
        <v>2083640</v>
      </c>
      <c r="K272" s="3">
        <v>2057278</v>
      </c>
      <c r="L272" s="3">
        <v>2057278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178854</v>
      </c>
      <c r="T272" s="3">
        <v>178854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203970</v>
      </c>
      <c r="Z272" s="3">
        <v>203970</v>
      </c>
      <c r="AA272" s="4">
        <v>203971</v>
      </c>
      <c r="AB272" s="4">
        <v>203971</v>
      </c>
      <c r="AC272" s="4">
        <v>203971</v>
      </c>
      <c r="AD272" s="4">
        <v>203969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1037426</v>
      </c>
      <c r="AJ272" s="4">
        <v>1241396</v>
      </c>
      <c r="AK272" s="4">
        <v>1445367</v>
      </c>
      <c r="AL272" s="4">
        <v>1649338</v>
      </c>
      <c r="AM272" s="4">
        <v>1853309</v>
      </c>
      <c r="AN272" s="4">
        <v>2057278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9257</v>
      </c>
      <c r="I273" s="1">
        <v>0</v>
      </c>
      <c r="J273" s="3">
        <v>3164269</v>
      </c>
      <c r="K273" s="3">
        <v>3155012</v>
      </c>
      <c r="L273" s="3">
        <v>3155012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2309993</v>
      </c>
      <c r="T273" s="3">
        <v>2309993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314884</v>
      </c>
      <c r="AB273" s="4">
        <v>314884</v>
      </c>
      <c r="AC273" s="4">
        <v>314884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2210360</v>
      </c>
      <c r="AL273" s="4">
        <v>2525244</v>
      </c>
      <c r="AM273" s="4">
        <v>2840128</v>
      </c>
      <c r="AN273" s="4">
        <v>3155012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4213</v>
      </c>
      <c r="I274" s="1">
        <v>0</v>
      </c>
      <c r="J274" s="3">
        <v>1509046</v>
      </c>
      <c r="K274" s="3">
        <v>1504833</v>
      </c>
      <c r="L274" s="3">
        <v>1504833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1098480</v>
      </c>
      <c r="T274" s="3">
        <v>1098480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150203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1504833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12946</v>
      </c>
      <c r="I275" s="3">
        <v>0</v>
      </c>
      <c r="J275" s="3">
        <v>4263286</v>
      </c>
      <c r="K275" s="3">
        <v>4250340</v>
      </c>
      <c r="L275" s="3">
        <v>4250340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3280104</v>
      </c>
      <c r="T275" s="3">
        <v>3280104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424171</v>
      </c>
      <c r="Z275" s="3">
        <v>424171</v>
      </c>
      <c r="AA275" s="4">
        <v>424171</v>
      </c>
      <c r="AB275" s="4">
        <v>424171</v>
      </c>
      <c r="AC275" s="4">
        <v>424171</v>
      </c>
      <c r="AD275" s="4">
        <v>424169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2129487</v>
      </c>
      <c r="AJ275" s="4">
        <v>2553658</v>
      </c>
      <c r="AK275" s="4">
        <v>2977829</v>
      </c>
      <c r="AL275" s="4">
        <v>3402000</v>
      </c>
      <c r="AM275" s="4">
        <v>3826171</v>
      </c>
      <c r="AN275" s="4">
        <v>4250340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58144</v>
      </c>
      <c r="I276" s="1">
        <v>0</v>
      </c>
      <c r="J276" s="3">
        <v>24073079</v>
      </c>
      <c r="K276" s="3">
        <v>24014935</v>
      </c>
      <c r="L276" s="3">
        <v>24014935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19942352</v>
      </c>
      <c r="T276" s="3">
        <v>19942352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2397617</v>
      </c>
      <c r="Z276" s="3">
        <v>2397617</v>
      </c>
      <c r="AA276" s="4">
        <v>2397617</v>
      </c>
      <c r="AB276" s="4">
        <v>2397617</v>
      </c>
      <c r="AC276" s="4">
        <v>2397617</v>
      </c>
      <c r="AD276" s="4">
        <v>2397618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12026849</v>
      </c>
      <c r="AJ276" s="4">
        <v>14424466</v>
      </c>
      <c r="AK276" s="4">
        <v>16822083</v>
      </c>
      <c r="AL276" s="4">
        <v>19219700</v>
      </c>
      <c r="AM276" s="4">
        <v>21617317</v>
      </c>
      <c r="AN276" s="4">
        <v>24014935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3285</v>
      </c>
      <c r="I277" s="3">
        <v>0</v>
      </c>
      <c r="J277" s="3">
        <v>1116936</v>
      </c>
      <c r="K277" s="3">
        <v>1113651</v>
      </c>
      <c r="L277" s="3">
        <v>1113651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809045</v>
      </c>
      <c r="T277" s="3">
        <v>809045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111146</v>
      </c>
      <c r="AB277" s="4">
        <v>111146</v>
      </c>
      <c r="AC277" s="4">
        <v>111146</v>
      </c>
      <c r="AD277" s="4">
        <v>111145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780214</v>
      </c>
      <c r="AL277" s="4">
        <v>891360</v>
      </c>
      <c r="AM277" s="4">
        <v>1002506</v>
      </c>
      <c r="AN277" s="4">
        <v>1113651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21185</v>
      </c>
      <c r="I278" s="1">
        <v>0</v>
      </c>
      <c r="J278" s="3">
        <v>5645505</v>
      </c>
      <c r="K278" s="3">
        <v>5624320</v>
      </c>
      <c r="L278" s="3">
        <v>5624320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4159385</v>
      </c>
      <c r="T278" s="3">
        <v>4159385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561019</v>
      </c>
      <c r="Z278" s="3">
        <v>561019</v>
      </c>
      <c r="AA278" s="4">
        <v>561020</v>
      </c>
      <c r="AB278" s="4">
        <v>561020</v>
      </c>
      <c r="AC278" s="4">
        <v>561020</v>
      </c>
      <c r="AD278" s="4">
        <v>561018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2819223</v>
      </c>
      <c r="AJ278" s="4">
        <v>3380242</v>
      </c>
      <c r="AK278" s="4">
        <v>3941262</v>
      </c>
      <c r="AL278" s="4">
        <v>4502282</v>
      </c>
      <c r="AM278" s="4">
        <v>5063302</v>
      </c>
      <c r="AN278" s="4">
        <v>5624320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17503</v>
      </c>
      <c r="I279" s="1">
        <v>0</v>
      </c>
      <c r="J279" s="3">
        <v>5692727</v>
      </c>
      <c r="K279" s="3">
        <v>5675224</v>
      </c>
      <c r="L279" s="3">
        <v>5675224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4420395</v>
      </c>
      <c r="T279" s="3">
        <v>4420395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566355</v>
      </c>
      <c r="Z279" s="3">
        <v>566355</v>
      </c>
      <c r="AA279" s="4">
        <v>566356</v>
      </c>
      <c r="AB279" s="4">
        <v>566356</v>
      </c>
      <c r="AC279" s="4">
        <v>566356</v>
      </c>
      <c r="AD279" s="4">
        <v>566354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2843447</v>
      </c>
      <c r="AJ279" s="4">
        <v>3409802</v>
      </c>
      <c r="AK279" s="4">
        <v>3976158</v>
      </c>
      <c r="AL279" s="4">
        <v>4542514</v>
      </c>
      <c r="AM279" s="4">
        <v>5108870</v>
      </c>
      <c r="AN279" s="4">
        <v>5675224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18235</v>
      </c>
      <c r="I280" s="1">
        <v>0</v>
      </c>
      <c r="J280" s="3">
        <v>5985794</v>
      </c>
      <c r="K280" s="3">
        <v>5967559</v>
      </c>
      <c r="L280" s="3">
        <v>5967559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4626968</v>
      </c>
      <c r="T280" s="3">
        <v>4626968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595541</v>
      </c>
      <c r="Z280" s="3">
        <v>595541</v>
      </c>
      <c r="AA280" s="4">
        <v>595540</v>
      </c>
      <c r="AB280" s="4">
        <v>595540</v>
      </c>
      <c r="AC280" s="4">
        <v>595540</v>
      </c>
      <c r="AD280" s="4">
        <v>595541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2989857</v>
      </c>
      <c r="AJ280" s="4">
        <v>3585398</v>
      </c>
      <c r="AK280" s="4">
        <v>4180938</v>
      </c>
      <c r="AL280" s="4">
        <v>4776478</v>
      </c>
      <c r="AM280" s="4">
        <v>5372018</v>
      </c>
      <c r="AN280" s="4">
        <v>5967559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12910</v>
      </c>
      <c r="I281" s="3">
        <v>0</v>
      </c>
      <c r="J281" s="3">
        <v>3639082</v>
      </c>
      <c r="K281" s="3">
        <v>3626172</v>
      </c>
      <c r="L281" s="3">
        <v>3626172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2791552</v>
      </c>
      <c r="T281" s="3">
        <v>2791552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361757</v>
      </c>
      <c r="Z281" s="3">
        <v>361757</v>
      </c>
      <c r="AA281" s="4">
        <v>361757</v>
      </c>
      <c r="AB281" s="4">
        <v>361757</v>
      </c>
      <c r="AC281" s="4">
        <v>361757</v>
      </c>
      <c r="AD281" s="4">
        <v>361755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1817389</v>
      </c>
      <c r="AJ281" s="4">
        <v>2179146</v>
      </c>
      <c r="AK281" s="4">
        <v>2540903</v>
      </c>
      <c r="AL281" s="4">
        <v>2902660</v>
      </c>
      <c r="AM281" s="4">
        <v>3264417</v>
      </c>
      <c r="AN281" s="4">
        <v>3626172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14761</v>
      </c>
      <c r="I282" s="1">
        <v>0</v>
      </c>
      <c r="J282" s="3">
        <v>4933489</v>
      </c>
      <c r="K282" s="3">
        <v>4918728</v>
      </c>
      <c r="L282" s="3">
        <v>4918728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3791284</v>
      </c>
      <c r="T282" s="3">
        <v>3791284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490889</v>
      </c>
      <c r="Z282" s="3">
        <v>490889</v>
      </c>
      <c r="AA282" s="4">
        <v>490889</v>
      </c>
      <c r="AB282" s="4">
        <v>490889</v>
      </c>
      <c r="AC282" s="4">
        <v>490889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2464285</v>
      </c>
      <c r="AJ282" s="4">
        <v>2955174</v>
      </c>
      <c r="AK282" s="4">
        <v>3446063</v>
      </c>
      <c r="AL282" s="4">
        <v>3936952</v>
      </c>
      <c r="AM282" s="4">
        <v>4427841</v>
      </c>
      <c r="AN282" s="4">
        <v>4918728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5783</v>
      </c>
      <c r="I283" s="1">
        <v>0</v>
      </c>
      <c r="J283" s="3">
        <v>1901463</v>
      </c>
      <c r="K283" s="3">
        <v>1895680</v>
      </c>
      <c r="L283" s="3">
        <v>1895680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1405156</v>
      </c>
      <c r="T283" s="3">
        <v>1405156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189183</v>
      </c>
      <c r="Z283" s="3">
        <v>189183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949767</v>
      </c>
      <c r="AJ283" s="4">
        <v>1138950</v>
      </c>
      <c r="AK283" s="4">
        <v>1328133</v>
      </c>
      <c r="AL283" s="4">
        <v>1517316</v>
      </c>
      <c r="AM283" s="4">
        <v>1706499</v>
      </c>
      <c r="AN283" s="4">
        <v>1895680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8586</v>
      </c>
      <c r="I284" s="1">
        <v>0</v>
      </c>
      <c r="J284" s="3">
        <v>3158617</v>
      </c>
      <c r="K284" s="3">
        <v>3150031</v>
      </c>
      <c r="L284" s="3">
        <v>3150031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2447836</v>
      </c>
      <c r="T284" s="3">
        <v>2447836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314431</v>
      </c>
      <c r="Z284" s="3">
        <v>314431</v>
      </c>
      <c r="AA284" s="4">
        <v>314430</v>
      </c>
      <c r="AB284" s="4">
        <v>314430</v>
      </c>
      <c r="AC284" s="4">
        <v>314430</v>
      </c>
      <c r="AD284" s="4">
        <v>314431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1577879</v>
      </c>
      <c r="AJ284" s="4">
        <v>1892310</v>
      </c>
      <c r="AK284" s="4">
        <v>2206740</v>
      </c>
      <c r="AL284" s="4">
        <v>2521170</v>
      </c>
      <c r="AM284" s="4">
        <v>2835600</v>
      </c>
      <c r="AN284" s="4">
        <v>3150031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8023</v>
      </c>
      <c r="I285" s="3">
        <v>0</v>
      </c>
      <c r="J285" s="3">
        <v>2485498</v>
      </c>
      <c r="K285" s="3">
        <v>2477475</v>
      </c>
      <c r="L285" s="3">
        <v>2477475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1730076</v>
      </c>
      <c r="T285" s="3">
        <v>1730076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247213</v>
      </c>
      <c r="Z285" s="3">
        <v>247213</v>
      </c>
      <c r="AA285" s="4">
        <v>247212</v>
      </c>
      <c r="AB285" s="4">
        <v>247212</v>
      </c>
      <c r="AC285" s="4">
        <v>247212</v>
      </c>
      <c r="AD285" s="4">
        <v>247213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1241413</v>
      </c>
      <c r="AJ285" s="4">
        <v>1488626</v>
      </c>
      <c r="AK285" s="4">
        <v>1735838</v>
      </c>
      <c r="AL285" s="4">
        <v>1983050</v>
      </c>
      <c r="AM285" s="4">
        <v>2230262</v>
      </c>
      <c r="AN285" s="4">
        <v>2477475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7075</v>
      </c>
      <c r="I286" s="1">
        <v>0</v>
      </c>
      <c r="J286" s="3">
        <v>2713547</v>
      </c>
      <c r="K286" s="3">
        <v>2706472</v>
      </c>
      <c r="L286" s="3">
        <v>2706472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2076858</v>
      </c>
      <c r="T286" s="3">
        <v>2076858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270176</v>
      </c>
      <c r="AB286" s="4">
        <v>270176</v>
      </c>
      <c r="AC286" s="4">
        <v>270176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1895946</v>
      </c>
      <c r="AL286" s="4">
        <v>2166122</v>
      </c>
      <c r="AM286" s="4">
        <v>2436298</v>
      </c>
      <c r="AN286" s="4">
        <v>2706472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3513</v>
      </c>
      <c r="I287" s="1">
        <v>0</v>
      </c>
      <c r="J287" s="3">
        <v>783684</v>
      </c>
      <c r="K287" s="3">
        <v>780171</v>
      </c>
      <c r="L287" s="3">
        <v>780171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466759</v>
      </c>
      <c r="T287" s="3">
        <v>466759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77784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780171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16535</v>
      </c>
      <c r="I288" s="1">
        <v>0</v>
      </c>
      <c r="J288" s="3">
        <v>5330047</v>
      </c>
      <c r="K288" s="3">
        <v>5313512</v>
      </c>
      <c r="L288" s="3">
        <v>5313512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4086533</v>
      </c>
      <c r="T288" s="3">
        <v>4086533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530249</v>
      </c>
      <c r="Z288" s="3">
        <v>530249</v>
      </c>
      <c r="AA288" s="4">
        <v>530249</v>
      </c>
      <c r="AB288" s="4">
        <v>530249</v>
      </c>
      <c r="AC288" s="4">
        <v>530249</v>
      </c>
      <c r="AD288" s="4">
        <v>530247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2662269</v>
      </c>
      <c r="AJ288" s="4">
        <v>3192518</v>
      </c>
      <c r="AK288" s="4">
        <v>3722767</v>
      </c>
      <c r="AL288" s="4">
        <v>4253016</v>
      </c>
      <c r="AM288" s="4">
        <v>4783265</v>
      </c>
      <c r="AN288" s="4">
        <v>5313512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8185</v>
      </c>
      <c r="I289" s="1">
        <v>0</v>
      </c>
      <c r="J289" s="3">
        <v>1634860</v>
      </c>
      <c r="K289" s="3">
        <v>1626675</v>
      </c>
      <c r="L289" s="3">
        <v>1626675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759518</v>
      </c>
      <c r="T289" s="3">
        <v>759518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162122</v>
      </c>
      <c r="Z289" s="3">
        <v>162122</v>
      </c>
      <c r="AA289" s="4">
        <v>162122</v>
      </c>
      <c r="AB289" s="4">
        <v>162122</v>
      </c>
      <c r="AC289" s="4">
        <v>162122</v>
      </c>
      <c r="AD289" s="4">
        <v>162121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816066</v>
      </c>
      <c r="AJ289" s="4">
        <v>978188</v>
      </c>
      <c r="AK289" s="4">
        <v>1140310</v>
      </c>
      <c r="AL289" s="4">
        <v>1302432</v>
      </c>
      <c r="AM289" s="4">
        <v>1464554</v>
      </c>
      <c r="AN289" s="4">
        <v>1626675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77497</v>
      </c>
      <c r="I290" s="1">
        <v>0</v>
      </c>
      <c r="J290" s="3">
        <v>24917704</v>
      </c>
      <c r="K290" s="3">
        <v>24840207</v>
      </c>
      <c r="L290" s="3">
        <v>24840207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19445239</v>
      </c>
      <c r="T290" s="3">
        <v>19445239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2478855</v>
      </c>
      <c r="Z290" s="3">
        <v>2478855</v>
      </c>
      <c r="AA290" s="4">
        <v>2478854</v>
      </c>
      <c r="AB290" s="4">
        <v>2478854</v>
      </c>
      <c r="AC290" s="4">
        <v>2478854</v>
      </c>
      <c r="AD290" s="4">
        <v>2478855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12445935</v>
      </c>
      <c r="AJ290" s="4">
        <v>14924790</v>
      </c>
      <c r="AK290" s="4">
        <v>17403644</v>
      </c>
      <c r="AL290" s="4">
        <v>19882498</v>
      </c>
      <c r="AM290" s="4">
        <v>22361352</v>
      </c>
      <c r="AN290" s="4">
        <v>24840207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21611</v>
      </c>
      <c r="I291" s="3">
        <v>0</v>
      </c>
      <c r="J291" s="3">
        <v>6522209</v>
      </c>
      <c r="K291" s="3">
        <v>6500598</v>
      </c>
      <c r="L291" s="3">
        <v>6500598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4904836</v>
      </c>
      <c r="T291" s="3">
        <v>4904836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648619</v>
      </c>
      <c r="Z291" s="3">
        <v>648619</v>
      </c>
      <c r="AA291" s="4">
        <v>648619</v>
      </c>
      <c r="AB291" s="4">
        <v>648619</v>
      </c>
      <c r="AC291" s="4">
        <v>648619</v>
      </c>
      <c r="AD291" s="4">
        <v>648619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3257503</v>
      </c>
      <c r="AJ291" s="4">
        <v>3906122</v>
      </c>
      <c r="AK291" s="4">
        <v>4554741</v>
      </c>
      <c r="AL291" s="4">
        <v>5203360</v>
      </c>
      <c r="AM291" s="4">
        <v>5851979</v>
      </c>
      <c r="AN291" s="4">
        <v>6500598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21075</v>
      </c>
      <c r="I292" s="1">
        <v>0</v>
      </c>
      <c r="J292" s="3">
        <v>6754550</v>
      </c>
      <c r="K292" s="3">
        <v>6733475</v>
      </c>
      <c r="L292" s="3">
        <v>6733475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5281664</v>
      </c>
      <c r="T292" s="3">
        <v>5281664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671943</v>
      </c>
      <c r="Z292" s="3">
        <v>671943</v>
      </c>
      <c r="AA292" s="4">
        <v>671942</v>
      </c>
      <c r="AB292" s="4">
        <v>671942</v>
      </c>
      <c r="AC292" s="4">
        <v>671942</v>
      </c>
      <c r="AD292" s="4">
        <v>671943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3373763</v>
      </c>
      <c r="AJ292" s="4">
        <v>4045706</v>
      </c>
      <c r="AK292" s="4">
        <v>4717648</v>
      </c>
      <c r="AL292" s="4">
        <v>5389590</v>
      </c>
      <c r="AM292" s="4">
        <v>6061532</v>
      </c>
      <c r="AN292" s="4">
        <v>6733475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6350</v>
      </c>
      <c r="I293" s="1">
        <v>0</v>
      </c>
      <c r="J293" s="3">
        <v>1997009</v>
      </c>
      <c r="K293" s="3">
        <v>1990659</v>
      </c>
      <c r="L293" s="3">
        <v>1990659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1441675</v>
      </c>
      <c r="T293" s="3">
        <v>1441675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198643</v>
      </c>
      <c r="Z293" s="3">
        <v>198643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997447</v>
      </c>
      <c r="AJ293" s="4">
        <v>1196090</v>
      </c>
      <c r="AK293" s="4">
        <v>1394732</v>
      </c>
      <c r="AL293" s="4">
        <v>1593374</v>
      </c>
      <c r="AM293" s="4">
        <v>1792016</v>
      </c>
      <c r="AN293" s="4">
        <v>1990659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36308</v>
      </c>
      <c r="I294" s="1">
        <v>0</v>
      </c>
      <c r="J294" s="3">
        <v>12028950</v>
      </c>
      <c r="K294" s="3">
        <v>11992642</v>
      </c>
      <c r="L294" s="3">
        <v>11992642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9511633</v>
      </c>
      <c r="T294" s="3">
        <v>9511633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1196844</v>
      </c>
      <c r="Z294" s="3">
        <v>1196844</v>
      </c>
      <c r="AA294" s="4">
        <v>1196844</v>
      </c>
      <c r="AB294" s="4">
        <v>1196844</v>
      </c>
      <c r="AC294" s="4">
        <v>1196844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6008424</v>
      </c>
      <c r="AJ294" s="4">
        <v>7205268</v>
      </c>
      <c r="AK294" s="4">
        <v>8402112</v>
      </c>
      <c r="AL294" s="4">
        <v>9598956</v>
      </c>
      <c r="AM294" s="4">
        <v>10795800</v>
      </c>
      <c r="AN294" s="4">
        <v>11992642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10349</v>
      </c>
      <c r="I295" s="1">
        <v>0</v>
      </c>
      <c r="J295" s="3">
        <v>3941839</v>
      </c>
      <c r="K295" s="3">
        <v>3931490</v>
      </c>
      <c r="L295" s="3">
        <v>3931490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2882333</v>
      </c>
      <c r="T295" s="3">
        <v>2882333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392459</v>
      </c>
      <c r="Z295" s="3">
        <v>392459</v>
      </c>
      <c r="AA295" s="4">
        <v>392459</v>
      </c>
      <c r="AB295" s="4">
        <v>392459</v>
      </c>
      <c r="AC295" s="4">
        <v>392459</v>
      </c>
      <c r="AD295" s="4">
        <v>392459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1969195</v>
      </c>
      <c r="AJ295" s="4">
        <v>2361654</v>
      </c>
      <c r="AK295" s="4">
        <v>2754113</v>
      </c>
      <c r="AL295" s="4">
        <v>3146572</v>
      </c>
      <c r="AM295" s="4">
        <v>3539031</v>
      </c>
      <c r="AN295" s="4">
        <v>3931490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19014</v>
      </c>
      <c r="I296" s="1">
        <v>0</v>
      </c>
      <c r="J296" s="3">
        <v>5363451</v>
      </c>
      <c r="K296" s="3">
        <v>5344437</v>
      </c>
      <c r="L296" s="3">
        <v>5344437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3885696</v>
      </c>
      <c r="T296" s="3">
        <v>3885696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533176</v>
      </c>
      <c r="Z296" s="3">
        <v>533176</v>
      </c>
      <c r="AA296" s="4">
        <v>533176</v>
      </c>
      <c r="AB296" s="4">
        <v>533176</v>
      </c>
      <c r="AC296" s="4">
        <v>533176</v>
      </c>
      <c r="AD296" s="4">
        <v>533177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2678556</v>
      </c>
      <c r="AJ296" s="4">
        <v>3211732</v>
      </c>
      <c r="AK296" s="4">
        <v>3744908</v>
      </c>
      <c r="AL296" s="4">
        <v>4278084</v>
      </c>
      <c r="AM296" s="4">
        <v>4811260</v>
      </c>
      <c r="AN296" s="4">
        <v>5344437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11412</v>
      </c>
      <c r="I297" s="1">
        <v>0</v>
      </c>
      <c r="J297" s="3">
        <v>3760580</v>
      </c>
      <c r="K297" s="3">
        <v>3749168</v>
      </c>
      <c r="L297" s="3">
        <v>3749168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2849668</v>
      </c>
      <c r="T297" s="3">
        <v>2849668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374156</v>
      </c>
      <c r="Z297" s="3">
        <v>374156</v>
      </c>
      <c r="AA297" s="4">
        <v>374156</v>
      </c>
      <c r="AB297" s="4">
        <v>374156</v>
      </c>
      <c r="AC297" s="4">
        <v>374156</v>
      </c>
      <c r="AD297" s="4">
        <v>374156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1878388</v>
      </c>
      <c r="AJ297" s="4">
        <v>2252544</v>
      </c>
      <c r="AK297" s="4">
        <v>2626700</v>
      </c>
      <c r="AL297" s="4">
        <v>3000856</v>
      </c>
      <c r="AM297" s="4">
        <v>3375012</v>
      </c>
      <c r="AN297" s="4">
        <v>3749168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14409</v>
      </c>
      <c r="I298" s="3">
        <v>0</v>
      </c>
      <c r="J298" s="3">
        <v>4943693</v>
      </c>
      <c r="K298" s="3">
        <v>4929284</v>
      </c>
      <c r="L298" s="3">
        <v>4929284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3886914</v>
      </c>
      <c r="T298" s="3">
        <v>3886914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491968</v>
      </c>
      <c r="Z298" s="3">
        <v>491968</v>
      </c>
      <c r="AA298" s="4">
        <v>491968</v>
      </c>
      <c r="AB298" s="4">
        <v>491968</v>
      </c>
      <c r="AC298" s="4">
        <v>491968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2469444</v>
      </c>
      <c r="AJ298" s="4">
        <v>2961412</v>
      </c>
      <c r="AK298" s="4">
        <v>3453380</v>
      </c>
      <c r="AL298" s="4">
        <v>3945348</v>
      </c>
      <c r="AM298" s="4">
        <v>4437316</v>
      </c>
      <c r="AN298" s="4">
        <v>4929284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37110</v>
      </c>
      <c r="I299" s="1">
        <v>0</v>
      </c>
      <c r="J299" s="3">
        <v>13594015</v>
      </c>
      <c r="K299" s="3">
        <v>13556905</v>
      </c>
      <c r="L299" s="3">
        <v>13556905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10739804</v>
      </c>
      <c r="T299" s="3">
        <v>10739804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1353216</v>
      </c>
      <c r="Z299" s="3">
        <v>1353216</v>
      </c>
      <c r="AA299" s="4">
        <v>1353216</v>
      </c>
      <c r="AB299" s="4">
        <v>1353216</v>
      </c>
      <c r="AC299" s="4">
        <v>1353216</v>
      </c>
      <c r="AD299" s="4">
        <v>1353217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6790824</v>
      </c>
      <c r="AJ299" s="4">
        <v>8144040</v>
      </c>
      <c r="AK299" s="4">
        <v>9497256</v>
      </c>
      <c r="AL299" s="4">
        <v>10850472</v>
      </c>
      <c r="AM299" s="4">
        <v>12203688</v>
      </c>
      <c r="AN299" s="4">
        <v>13556905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241659</v>
      </c>
      <c r="I300" s="1">
        <v>0</v>
      </c>
      <c r="J300" s="3">
        <v>98520572</v>
      </c>
      <c r="K300" s="3">
        <v>98278913</v>
      </c>
      <c r="L300" s="3">
        <v>98278913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82320539</v>
      </c>
      <c r="T300" s="3">
        <v>82320539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9811781</v>
      </c>
      <c r="Z300" s="3">
        <v>9811781</v>
      </c>
      <c r="AA300" s="4">
        <v>9811781</v>
      </c>
      <c r="AB300" s="4">
        <v>9811781</v>
      </c>
      <c r="AC300" s="4">
        <v>9811781</v>
      </c>
      <c r="AD300" s="4">
        <v>9811780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49220009</v>
      </c>
      <c r="AJ300" s="4">
        <v>59031790</v>
      </c>
      <c r="AK300" s="4">
        <v>68843571</v>
      </c>
      <c r="AL300" s="4">
        <v>78655352</v>
      </c>
      <c r="AM300" s="4">
        <v>88467133</v>
      </c>
      <c r="AN300" s="4">
        <v>98278913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307915</v>
      </c>
      <c r="I301" s="3">
        <v>0</v>
      </c>
      <c r="J301" s="3">
        <v>92603559</v>
      </c>
      <c r="K301" s="3">
        <v>92295644</v>
      </c>
      <c r="L301" s="3">
        <v>92295644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74388649</v>
      </c>
      <c r="T301" s="3">
        <v>74388649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9209037</v>
      </c>
      <c r="Z301" s="3">
        <v>9209037</v>
      </c>
      <c r="AA301" s="4">
        <v>9209037</v>
      </c>
      <c r="AB301" s="4">
        <v>9209037</v>
      </c>
      <c r="AC301" s="4">
        <v>9209037</v>
      </c>
      <c r="AD301" s="4">
        <v>9209035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46250461</v>
      </c>
      <c r="AJ301" s="4">
        <v>55459498</v>
      </c>
      <c r="AK301" s="4">
        <v>64668535</v>
      </c>
      <c r="AL301" s="4">
        <v>73877572</v>
      </c>
      <c r="AM301" s="4">
        <v>83086609</v>
      </c>
      <c r="AN301" s="4">
        <v>92295644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49173</v>
      </c>
      <c r="I302" s="1">
        <v>0</v>
      </c>
      <c r="J302" s="3">
        <v>16502973</v>
      </c>
      <c r="K302" s="3">
        <v>16453800</v>
      </c>
      <c r="L302" s="3">
        <v>16453800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13231429</v>
      </c>
      <c r="T302" s="3">
        <v>13231429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1642102</v>
      </c>
      <c r="Z302" s="3">
        <v>1642102</v>
      </c>
      <c r="AA302" s="4">
        <v>1642102</v>
      </c>
      <c r="AB302" s="4">
        <v>1642102</v>
      </c>
      <c r="AC302" s="4">
        <v>1642102</v>
      </c>
      <c r="AD302" s="4">
        <v>1642102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8243290</v>
      </c>
      <c r="AJ302" s="4">
        <v>9885392</v>
      </c>
      <c r="AK302" s="4">
        <v>11527494</v>
      </c>
      <c r="AL302" s="4">
        <v>13169596</v>
      </c>
      <c r="AM302" s="4">
        <v>14811698</v>
      </c>
      <c r="AN302" s="4">
        <v>16453800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12853</v>
      </c>
      <c r="I303" s="1">
        <v>0</v>
      </c>
      <c r="J303" s="3">
        <v>4186543</v>
      </c>
      <c r="K303" s="3">
        <v>4173690</v>
      </c>
      <c r="L303" s="3">
        <v>4173690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3077036</v>
      </c>
      <c r="T303" s="3">
        <v>3077036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416513</v>
      </c>
      <c r="AB303" s="4">
        <v>416513</v>
      </c>
      <c r="AC303" s="4">
        <v>416513</v>
      </c>
      <c r="AD303" s="4">
        <v>416511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2924153</v>
      </c>
      <c r="AL303" s="4">
        <v>3340666</v>
      </c>
      <c r="AM303" s="4">
        <v>3757179</v>
      </c>
      <c r="AN303" s="4">
        <v>4173690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39558</v>
      </c>
      <c r="I304" s="3">
        <v>0</v>
      </c>
      <c r="J304" s="3">
        <v>12660283</v>
      </c>
      <c r="K304" s="3">
        <v>12620725</v>
      </c>
      <c r="L304" s="3">
        <v>12620725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9799397</v>
      </c>
      <c r="T304" s="3">
        <v>9799397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1259436</v>
      </c>
      <c r="Z304" s="3">
        <v>1259436</v>
      </c>
      <c r="AA304" s="4">
        <v>1259435</v>
      </c>
      <c r="AB304" s="4">
        <v>1259435</v>
      </c>
      <c r="AC304" s="4">
        <v>1259435</v>
      </c>
      <c r="AD304" s="4">
        <v>1259436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6323548</v>
      </c>
      <c r="AJ304" s="4">
        <v>7582984</v>
      </c>
      <c r="AK304" s="4">
        <v>8842419</v>
      </c>
      <c r="AL304" s="4">
        <v>10101854</v>
      </c>
      <c r="AM304" s="4">
        <v>11361289</v>
      </c>
      <c r="AN304" s="4">
        <v>12620725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7658</v>
      </c>
      <c r="I305" s="3">
        <v>0</v>
      </c>
      <c r="J305" s="3">
        <v>2151647</v>
      </c>
      <c r="K305" s="3">
        <v>2143989</v>
      </c>
      <c r="L305" s="3">
        <v>2143989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1341576</v>
      </c>
      <c r="T305" s="3">
        <v>1341576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213888</v>
      </c>
      <c r="AB305" s="4">
        <v>213888</v>
      </c>
      <c r="AC305" s="4">
        <v>213888</v>
      </c>
      <c r="AD305" s="4">
        <v>213889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1502324</v>
      </c>
      <c r="AL305" s="4">
        <v>1716212</v>
      </c>
      <c r="AM305" s="4">
        <v>1930100</v>
      </c>
      <c r="AN305" s="4">
        <v>2143989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17553</v>
      </c>
      <c r="I306" s="1">
        <v>0</v>
      </c>
      <c r="J306" s="3">
        <v>5057332</v>
      </c>
      <c r="K306" s="3">
        <v>5039779</v>
      </c>
      <c r="L306" s="3">
        <v>5039779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3754578</v>
      </c>
      <c r="T306" s="3">
        <v>3754578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502808</v>
      </c>
      <c r="Z306" s="3">
        <v>502808</v>
      </c>
      <c r="AA306" s="4">
        <v>502808</v>
      </c>
      <c r="AB306" s="4">
        <v>502808</v>
      </c>
      <c r="AC306" s="4">
        <v>502808</v>
      </c>
      <c r="AD306" s="4">
        <v>502807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2525740</v>
      </c>
      <c r="AJ306" s="4">
        <v>3028548</v>
      </c>
      <c r="AK306" s="4">
        <v>3531356</v>
      </c>
      <c r="AL306" s="4">
        <v>4034164</v>
      </c>
      <c r="AM306" s="4">
        <v>4536972</v>
      </c>
      <c r="AN306" s="4">
        <v>5039779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8647</v>
      </c>
      <c r="I307" s="3">
        <v>0</v>
      </c>
      <c r="J307" s="3">
        <v>2780872</v>
      </c>
      <c r="K307" s="3">
        <v>2772225</v>
      </c>
      <c r="L307" s="3">
        <v>2772225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1996216</v>
      </c>
      <c r="T307" s="3">
        <v>1996216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276647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2772225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5726</v>
      </c>
      <c r="I308" s="1">
        <v>0</v>
      </c>
      <c r="J308" s="3">
        <v>1876902</v>
      </c>
      <c r="K308" s="3">
        <v>1871176</v>
      </c>
      <c r="L308" s="3">
        <v>1871176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1224467</v>
      </c>
      <c r="T308" s="3">
        <v>1224467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186736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1871176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29893</v>
      </c>
      <c r="I309" s="1">
        <v>0</v>
      </c>
      <c r="J309" s="3">
        <v>8970704</v>
      </c>
      <c r="K309" s="3">
        <v>8940811</v>
      </c>
      <c r="L309" s="3">
        <v>8940811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6849511</v>
      </c>
      <c r="T309" s="3">
        <v>6849511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892089</v>
      </c>
      <c r="Z309" s="3">
        <v>892089</v>
      </c>
      <c r="AA309" s="4">
        <v>892088</v>
      </c>
      <c r="AB309" s="4">
        <v>892088</v>
      </c>
      <c r="AC309" s="4">
        <v>892088</v>
      </c>
      <c r="AD309" s="4">
        <v>892089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4480369</v>
      </c>
      <c r="AJ309" s="4">
        <v>5372458</v>
      </c>
      <c r="AK309" s="4">
        <v>6264546</v>
      </c>
      <c r="AL309" s="4">
        <v>7156634</v>
      </c>
      <c r="AM309" s="4">
        <v>8048722</v>
      </c>
      <c r="AN309" s="4">
        <v>8940811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193977</v>
      </c>
      <c r="I310" s="3">
        <v>0</v>
      </c>
      <c r="J310" s="3">
        <v>52584030</v>
      </c>
      <c r="K310" s="3">
        <v>52390053</v>
      </c>
      <c r="L310" s="3">
        <v>52390053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40118927</v>
      </c>
      <c r="T310" s="3">
        <v>40118927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5226074</v>
      </c>
      <c r="Z310" s="3">
        <v>5226074</v>
      </c>
      <c r="AA310" s="4">
        <v>5226073</v>
      </c>
      <c r="AB310" s="4">
        <v>5226073</v>
      </c>
      <c r="AC310" s="4">
        <v>5226073</v>
      </c>
      <c r="AD310" s="4">
        <v>5226074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26259686</v>
      </c>
      <c r="AJ310" s="4">
        <v>31485760</v>
      </c>
      <c r="AK310" s="4">
        <v>36711833</v>
      </c>
      <c r="AL310" s="4">
        <v>41937906</v>
      </c>
      <c r="AM310" s="4">
        <v>47163979</v>
      </c>
      <c r="AN310" s="4">
        <v>52390053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71827</v>
      </c>
      <c r="I311" s="1">
        <v>0</v>
      </c>
      <c r="J311" s="3">
        <v>21649868</v>
      </c>
      <c r="K311" s="3">
        <v>21578041</v>
      </c>
      <c r="L311" s="3">
        <v>21578041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15942962</v>
      </c>
      <c r="T311" s="3">
        <v>15942962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2153016</v>
      </c>
      <c r="Z311" s="3">
        <v>2153016</v>
      </c>
      <c r="AA311" s="4">
        <v>2153015</v>
      </c>
      <c r="AB311" s="4">
        <v>2153015</v>
      </c>
      <c r="AC311" s="4">
        <v>2153015</v>
      </c>
      <c r="AD311" s="4">
        <v>2153016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10812964</v>
      </c>
      <c r="AJ311" s="4">
        <v>12965980</v>
      </c>
      <c r="AK311" s="4">
        <v>15118995</v>
      </c>
      <c r="AL311" s="4">
        <v>17272010</v>
      </c>
      <c r="AM311" s="4">
        <v>19425025</v>
      </c>
      <c r="AN311" s="4">
        <v>21578041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7897</v>
      </c>
      <c r="I312" s="1">
        <v>0</v>
      </c>
      <c r="J312" s="3">
        <v>2056881</v>
      </c>
      <c r="K312" s="3">
        <v>2048984</v>
      </c>
      <c r="L312" s="3">
        <v>2048984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1417750</v>
      </c>
      <c r="T312" s="3">
        <v>1417750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204372</v>
      </c>
      <c r="AB312" s="4">
        <v>204372</v>
      </c>
      <c r="AC312" s="4">
        <v>204372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1435868</v>
      </c>
      <c r="AL312" s="4">
        <v>1640240</v>
      </c>
      <c r="AM312" s="4">
        <v>1844612</v>
      </c>
      <c r="AN312" s="4">
        <v>2048984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28157</v>
      </c>
      <c r="I313" s="1">
        <v>0</v>
      </c>
      <c r="J313" s="3">
        <v>10763476</v>
      </c>
      <c r="K313" s="3">
        <v>10735319</v>
      </c>
      <c r="L313" s="3">
        <v>10735319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8744672</v>
      </c>
      <c r="T313" s="3">
        <v>8744672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1071655</v>
      </c>
      <c r="Z313" s="3">
        <v>1071655</v>
      </c>
      <c r="AA313" s="4">
        <v>1071654</v>
      </c>
      <c r="AB313" s="4">
        <v>1071654</v>
      </c>
      <c r="AC313" s="4">
        <v>1071654</v>
      </c>
      <c r="AD313" s="4">
        <v>1071655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5377047</v>
      </c>
      <c r="AJ313" s="4">
        <v>6448702</v>
      </c>
      <c r="AK313" s="4">
        <v>7520356</v>
      </c>
      <c r="AL313" s="4">
        <v>8592010</v>
      </c>
      <c r="AM313" s="4">
        <v>9663664</v>
      </c>
      <c r="AN313" s="4">
        <v>10735319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21381</v>
      </c>
      <c r="I314" s="3">
        <v>0</v>
      </c>
      <c r="J314" s="3">
        <v>5866802</v>
      </c>
      <c r="K314" s="3">
        <v>5845421</v>
      </c>
      <c r="L314" s="3">
        <v>5845421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4242036</v>
      </c>
      <c r="T314" s="3">
        <v>4242036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583117</v>
      </c>
      <c r="Z314" s="3">
        <v>583117</v>
      </c>
      <c r="AA314" s="4">
        <v>583117</v>
      </c>
      <c r="AB314" s="4">
        <v>583117</v>
      </c>
      <c r="AC314" s="4">
        <v>583117</v>
      </c>
      <c r="AD314" s="4">
        <v>583116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2929837</v>
      </c>
      <c r="AJ314" s="4">
        <v>3512954</v>
      </c>
      <c r="AK314" s="4">
        <v>4096071</v>
      </c>
      <c r="AL314" s="4">
        <v>4679188</v>
      </c>
      <c r="AM314" s="4">
        <v>5262305</v>
      </c>
      <c r="AN314" s="4">
        <v>5845421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17060</v>
      </c>
      <c r="I315" s="3">
        <v>0</v>
      </c>
      <c r="J315" s="3">
        <v>5173033</v>
      </c>
      <c r="K315" s="3">
        <v>5155973</v>
      </c>
      <c r="L315" s="3">
        <v>5155973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3920640</v>
      </c>
      <c r="T315" s="3">
        <v>3920640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514460</v>
      </c>
      <c r="Z315" s="3">
        <v>514460</v>
      </c>
      <c r="AA315" s="4">
        <v>514460</v>
      </c>
      <c r="AB315" s="4">
        <v>514460</v>
      </c>
      <c r="AC315" s="4">
        <v>514460</v>
      </c>
      <c r="AD315" s="4">
        <v>514461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2583672</v>
      </c>
      <c r="AJ315" s="4">
        <v>3098132</v>
      </c>
      <c r="AK315" s="4">
        <v>3612592</v>
      </c>
      <c r="AL315" s="4">
        <v>4127052</v>
      </c>
      <c r="AM315" s="4">
        <v>4641512</v>
      </c>
      <c r="AN315" s="4">
        <v>5155973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13034</v>
      </c>
      <c r="I316" s="3">
        <v>0</v>
      </c>
      <c r="J316" s="3">
        <v>4031808</v>
      </c>
      <c r="K316" s="3">
        <v>4018774</v>
      </c>
      <c r="L316" s="3">
        <v>4018774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2950795</v>
      </c>
      <c r="T316" s="3">
        <v>2950795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401009</v>
      </c>
      <c r="AB316" s="4">
        <v>401009</v>
      </c>
      <c r="AC316" s="4">
        <v>401009</v>
      </c>
      <c r="AD316" s="4">
        <v>401007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2815749</v>
      </c>
      <c r="AL316" s="4">
        <v>3216758</v>
      </c>
      <c r="AM316" s="4">
        <v>3617767</v>
      </c>
      <c r="AN316" s="4">
        <v>4018774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17053</v>
      </c>
      <c r="I317" s="3">
        <v>0</v>
      </c>
      <c r="J317" s="3">
        <v>6289855</v>
      </c>
      <c r="K317" s="3">
        <v>6272802</v>
      </c>
      <c r="L317" s="3">
        <v>6272802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4936772</v>
      </c>
      <c r="T317" s="3">
        <v>4936772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626143</v>
      </c>
      <c r="Z317" s="3">
        <v>626143</v>
      </c>
      <c r="AA317" s="4">
        <v>626143</v>
      </c>
      <c r="AB317" s="4">
        <v>626143</v>
      </c>
      <c r="AC317" s="4">
        <v>626143</v>
      </c>
      <c r="AD317" s="4">
        <v>626143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3142087</v>
      </c>
      <c r="AJ317" s="4">
        <v>3768230</v>
      </c>
      <c r="AK317" s="4">
        <v>4394373</v>
      </c>
      <c r="AL317" s="4">
        <v>5020516</v>
      </c>
      <c r="AM317" s="4">
        <v>5646659</v>
      </c>
      <c r="AN317" s="4">
        <v>6272802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12000</v>
      </c>
      <c r="I318" s="3">
        <v>0</v>
      </c>
      <c r="J318" s="3">
        <v>3039423</v>
      </c>
      <c r="K318" s="3">
        <v>3027423</v>
      </c>
      <c r="L318" s="3">
        <v>3027423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2134102</v>
      </c>
      <c r="T318" s="3">
        <v>2134102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301943</v>
      </c>
      <c r="Z318" s="3">
        <v>301943</v>
      </c>
      <c r="AA318" s="4">
        <v>301942</v>
      </c>
      <c r="AB318" s="4">
        <v>301942</v>
      </c>
      <c r="AC318" s="4">
        <v>301942</v>
      </c>
      <c r="AD318" s="4">
        <v>301943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1517711</v>
      </c>
      <c r="AJ318" s="4">
        <v>1819654</v>
      </c>
      <c r="AK318" s="4">
        <v>2121596</v>
      </c>
      <c r="AL318" s="4">
        <v>2423538</v>
      </c>
      <c r="AM318" s="4">
        <v>2725480</v>
      </c>
      <c r="AN318" s="4">
        <v>3027423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4339</v>
      </c>
      <c r="I319" s="1">
        <v>0</v>
      </c>
      <c r="J319" s="3">
        <v>1244143</v>
      </c>
      <c r="K319" s="3">
        <v>1239804</v>
      </c>
      <c r="L319" s="3">
        <v>1239804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822703</v>
      </c>
      <c r="T319" s="3">
        <v>822703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123692</v>
      </c>
      <c r="AB319" s="4">
        <v>123692</v>
      </c>
      <c r="AC319" s="4">
        <v>123692</v>
      </c>
      <c r="AD319" s="4">
        <v>123690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868730</v>
      </c>
      <c r="AL319" s="4">
        <v>992422</v>
      </c>
      <c r="AM319" s="4">
        <v>1116114</v>
      </c>
      <c r="AN319" s="4">
        <v>1239804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25919</v>
      </c>
      <c r="I320" s="1">
        <v>0</v>
      </c>
      <c r="J320" s="3">
        <v>8248918</v>
      </c>
      <c r="K320" s="3">
        <v>8222999</v>
      </c>
      <c r="L320" s="3">
        <v>8222999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6463072</v>
      </c>
      <c r="T320" s="3">
        <v>6463072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820572</v>
      </c>
      <c r="Z320" s="3">
        <v>820572</v>
      </c>
      <c r="AA320" s="4">
        <v>820572</v>
      </c>
      <c r="AB320" s="4">
        <v>820572</v>
      </c>
      <c r="AC320" s="4">
        <v>820572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4120140</v>
      </c>
      <c r="AJ320" s="4">
        <v>4940712</v>
      </c>
      <c r="AK320" s="4">
        <v>5761284</v>
      </c>
      <c r="AL320" s="4">
        <v>6581856</v>
      </c>
      <c r="AM320" s="4">
        <v>7402428</v>
      </c>
      <c r="AN320" s="4">
        <v>8222999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19174</v>
      </c>
      <c r="I321" s="3">
        <v>0</v>
      </c>
      <c r="J321" s="3">
        <v>6721163</v>
      </c>
      <c r="K321" s="3">
        <v>6701989</v>
      </c>
      <c r="L321" s="3">
        <v>6701989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5336252</v>
      </c>
      <c r="T321" s="3">
        <v>5336252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668921</v>
      </c>
      <c r="Z321" s="3">
        <v>668921</v>
      </c>
      <c r="AA321" s="4">
        <v>668921</v>
      </c>
      <c r="AB321" s="4">
        <v>668921</v>
      </c>
      <c r="AC321" s="4">
        <v>668921</v>
      </c>
      <c r="AD321" s="4">
        <v>668920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3357385</v>
      </c>
      <c r="AJ321" s="4">
        <v>4026306</v>
      </c>
      <c r="AK321" s="4">
        <v>4695227</v>
      </c>
      <c r="AL321" s="4">
        <v>5364148</v>
      </c>
      <c r="AM321" s="4">
        <v>6033069</v>
      </c>
      <c r="AN321" s="4">
        <v>6701989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7129</v>
      </c>
      <c r="I322" s="1">
        <v>0</v>
      </c>
      <c r="J322" s="3">
        <v>2550503</v>
      </c>
      <c r="K322" s="3">
        <v>2543374</v>
      </c>
      <c r="L322" s="3">
        <v>2543374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1915888</v>
      </c>
      <c r="T322" s="3">
        <v>1915888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253863</v>
      </c>
      <c r="AB322" s="4">
        <v>253863</v>
      </c>
      <c r="AC322" s="4">
        <v>253863</v>
      </c>
      <c r="AD322" s="4">
        <v>253861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1781787</v>
      </c>
      <c r="AL322" s="4">
        <v>2035650</v>
      </c>
      <c r="AM322" s="4">
        <v>2289513</v>
      </c>
      <c r="AN322" s="4">
        <v>2543374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37556</v>
      </c>
      <c r="I323" s="1">
        <v>0</v>
      </c>
      <c r="J323" s="3">
        <v>12347420</v>
      </c>
      <c r="K323" s="3">
        <v>12309864</v>
      </c>
      <c r="L323" s="3">
        <v>12309864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9913596</v>
      </c>
      <c r="T323" s="3">
        <v>9913596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1228483</v>
      </c>
      <c r="Z323" s="3">
        <v>1228483</v>
      </c>
      <c r="AA323" s="4">
        <v>1228483</v>
      </c>
      <c r="AB323" s="4">
        <v>1228483</v>
      </c>
      <c r="AC323" s="4">
        <v>1228483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6167451</v>
      </c>
      <c r="AJ323" s="4">
        <v>7395934</v>
      </c>
      <c r="AK323" s="4">
        <v>8624417</v>
      </c>
      <c r="AL323" s="4">
        <v>9852900</v>
      </c>
      <c r="AM323" s="4">
        <v>11081383</v>
      </c>
      <c r="AN323" s="4">
        <v>12309864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11417</v>
      </c>
      <c r="I324" s="3">
        <v>0</v>
      </c>
      <c r="J324" s="3">
        <v>3845442</v>
      </c>
      <c r="K324" s="3">
        <v>3834025</v>
      </c>
      <c r="L324" s="3">
        <v>3834025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2932205</v>
      </c>
      <c r="T324" s="3">
        <v>2932205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382642</v>
      </c>
      <c r="Z324" s="3">
        <v>382642</v>
      </c>
      <c r="AA324" s="4">
        <v>382641</v>
      </c>
      <c r="AB324" s="4">
        <v>382641</v>
      </c>
      <c r="AC324" s="4">
        <v>382641</v>
      </c>
      <c r="AD324" s="4">
        <v>382642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1920818</v>
      </c>
      <c r="AJ324" s="4">
        <v>2303460</v>
      </c>
      <c r="AK324" s="4">
        <v>2686101</v>
      </c>
      <c r="AL324" s="4">
        <v>3068742</v>
      </c>
      <c r="AM324" s="4">
        <v>3451383</v>
      </c>
      <c r="AN324" s="4">
        <v>3834025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11466</v>
      </c>
      <c r="I325" s="1">
        <v>0</v>
      </c>
      <c r="J325" s="3">
        <v>3872571</v>
      </c>
      <c r="K325" s="3">
        <v>3861105</v>
      </c>
      <c r="L325" s="3">
        <v>3861105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2991344</v>
      </c>
      <c r="T325" s="3">
        <v>2991344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385346</v>
      </c>
      <c r="AB325" s="4">
        <v>385346</v>
      </c>
      <c r="AC325" s="4">
        <v>385346</v>
      </c>
      <c r="AD325" s="4">
        <v>385347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2705066</v>
      </c>
      <c r="AL325" s="4">
        <v>3090412</v>
      </c>
      <c r="AM325" s="4">
        <v>3475758</v>
      </c>
      <c r="AN325" s="4">
        <v>3861105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24288</v>
      </c>
      <c r="I326" s="1">
        <v>0</v>
      </c>
      <c r="J326" s="3">
        <v>7875061</v>
      </c>
      <c r="K326" s="3">
        <v>7850773</v>
      </c>
      <c r="L326" s="3">
        <v>7850773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6186448</v>
      </c>
      <c r="T326" s="3">
        <v>6186448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783458</v>
      </c>
      <c r="Z326" s="3">
        <v>783458</v>
      </c>
      <c r="AA326" s="4">
        <v>783458</v>
      </c>
      <c r="AB326" s="4">
        <v>783458</v>
      </c>
      <c r="AC326" s="4">
        <v>783458</v>
      </c>
      <c r="AD326" s="4">
        <v>783459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3933482</v>
      </c>
      <c r="AJ326" s="4">
        <v>4716940</v>
      </c>
      <c r="AK326" s="4">
        <v>5500398</v>
      </c>
      <c r="AL326" s="4">
        <v>6283856</v>
      </c>
      <c r="AM326" s="4">
        <v>7067314</v>
      </c>
      <c r="AN326" s="4">
        <v>7850773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10892060</v>
      </c>
      <c r="I327" s="3">
        <f t="shared" si="0"/>
        <v>0</v>
      </c>
      <c r="J327" s="3">
        <f t="shared" si="0"/>
        <v>3641994374</v>
      </c>
      <c r="K327" s="3">
        <f t="shared" si="0"/>
        <v>3631102314</v>
      </c>
      <c r="L327" s="3">
        <f t="shared" si="0"/>
        <v>3631102314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2870439247</v>
      </c>
      <c r="T327" s="3">
        <f t="shared" si="0"/>
        <v>2870439247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362384114</v>
      </c>
      <c r="Z327" s="3">
        <f t="shared" si="0"/>
        <v>362384114</v>
      </c>
      <c r="AA327" s="3">
        <f t="shared" si="0"/>
        <v>362384103</v>
      </c>
      <c r="AB327" s="3">
        <f t="shared" si="0"/>
        <v>362384103</v>
      </c>
      <c r="AC327" s="3">
        <f t="shared" si="0"/>
        <v>362384103</v>
      </c>
      <c r="AD327" s="3">
        <f t="shared" si="0"/>
        <v>362383941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1819181950</v>
      </c>
      <c r="AJ327" s="3">
        <f t="shared" si="0"/>
        <v>2181566064</v>
      </c>
      <c r="AK327" s="3">
        <f t="shared" si="0"/>
        <v>2543950167</v>
      </c>
      <c r="AL327" s="3">
        <f t="shared" si="0"/>
        <v>2906334270</v>
      </c>
      <c r="AM327" s="3">
        <f t="shared" si="0"/>
        <v>3268718373</v>
      </c>
      <c r="AN327" s="3">
        <f t="shared" si="0"/>
        <v>3631102314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705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Total'!C332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Total'!C332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10954588.389999999</v>
      </c>
      <c r="C27" s="147">
        <v>10954588.389999999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35828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3809254</v>
      </c>
      <c r="C29" s="147">
        <v>3809254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288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3" t="str">
        <f>CONCATENATE("FY ",Notes!$B$1," Summary of State Aid Payments to School Districts")</f>
        <v>FY 2025 Summary of State Aid Payments to School Districts</v>
      </c>
      <c r="B1" s="204"/>
      <c r="C1" s="204"/>
      <c r="D1" s="204"/>
      <c r="E1" s="205"/>
      <c r="F1" s="60"/>
    </row>
    <row r="2" spans="1:25" ht="19.5" customHeight="1" x14ac:dyDescent="0.3">
      <c r="A2" s="62"/>
      <c r="B2" s="63" t="s">
        <v>778</v>
      </c>
      <c r="C2" s="206"/>
      <c r="D2" s="206"/>
      <c r="E2" s="207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1155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0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0</v>
      </c>
      <c r="D11" s="81"/>
      <c r="E11" s="82"/>
      <c r="F11" s="83"/>
      <c r="G11" s="120"/>
      <c r="H11" s="122"/>
      <c r="I11" s="210" t="str">
        <f>CONCATENATE("FY ",Notes!$B$1," Budget for State Payments to School Districts by Month by Source")</f>
        <v>FY 2025 Budget for State Payments to School Districts by Month by Source</v>
      </c>
      <c r="J11" s="210"/>
      <c r="K11" s="210"/>
      <c r="L11" s="210"/>
      <c r="M11" s="210"/>
      <c r="N11" s="210"/>
      <c r="O11" s="210"/>
      <c r="P11" s="210"/>
      <c r="Q11" s="211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3361624</v>
      </c>
      <c r="D12" s="81">
        <f>SUM(C8:C12)</f>
        <v>1082287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2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3645355998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8" t="s">
        <v>699</v>
      </c>
      <c r="J14" s="208" t="str">
        <f>Data!$M$1</f>
        <v>Preschool State Aid (Code 3117)</v>
      </c>
      <c r="K14" s="208" t="str">
        <f>Data!N1</f>
        <v>Teacher Salary (Code 3204)</v>
      </c>
      <c r="L14" s="208" t="str">
        <f>Data!O1</f>
        <v>Early Intervention (Code 3216)</v>
      </c>
      <c r="M14" s="208" t="str">
        <f>Data!P1</f>
        <v>Professional Development (Code 3376)</v>
      </c>
      <c r="N14" s="208" t="str">
        <f>Data!Q1</f>
        <v>Teacher Leadership (Code 3116)</v>
      </c>
      <c r="O14" s="208" t="s">
        <v>747</v>
      </c>
      <c r="P14" s="208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8"/>
      <c r="J15" s="208"/>
      <c r="K15" s="208"/>
      <c r="L15" s="208"/>
      <c r="M15" s="208"/>
      <c r="N15" s="208"/>
      <c r="O15" s="208"/>
      <c r="P15" s="208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9"/>
      <c r="J16" s="209"/>
      <c r="K16" s="209"/>
      <c r="L16" s="209"/>
      <c r="M16" s="209"/>
      <c r="N16" s="209"/>
      <c r="O16" s="209"/>
      <c r="P16" s="209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362384114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286317807</v>
      </c>
      <c r="P21" s="81">
        <f t="shared" si="1"/>
        <v>362384114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362384114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286317807</v>
      </c>
      <c r="P22" s="81">
        <f t="shared" si="1"/>
        <v>362384114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362384103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286317796</v>
      </c>
      <c r="P23" s="81">
        <f t="shared" si="1"/>
        <v>362384103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362384103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286317796</v>
      </c>
      <c r="P24" s="81">
        <f t="shared" si="1"/>
        <v>362384103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362384103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286317796</v>
      </c>
      <c r="P25" s="81">
        <f t="shared" si="1"/>
        <v>362384103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362383941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9103429</v>
      </c>
      <c r="K26" s="81">
        <f>INDEX('Payment by Source'!$A$6:$I$331,MATCH(PaymentSummary!$B$3,'Payment by Source'!$A$6:$A$331,0),MATCH(S$14,'Payment by Source'!$A$4:$I$4,0))</f>
        <v>40114343</v>
      </c>
      <c r="L26" s="81">
        <f>INDEX('Payment by Source'!$A$6:$I$331,MATCH(PaymentSummary!$B$3,'Payment by Source'!$A$6:$A$331,0),MATCH(T$14,'Payment by Source'!$A$4:$I$4,0))</f>
        <v>4128940</v>
      </c>
      <c r="M26" s="81">
        <f>INDEX('Payment by Source'!$A$6:$I$331,MATCH(PaymentSummary!$B$3,'Payment by Source'!$A$6:$A$331,0),MATCH(U$14,'Payment by Source'!$A$4:$I$4,0))</f>
        <v>3796721</v>
      </c>
      <c r="N26" s="81">
        <f>INDEX('Payment by Source'!$A$6:$I$331,MATCH(PaymentSummary!$B$3,'Payment by Source'!$A$6:$A$331,0),MATCH(V$14,'Payment by Source'!$A$4:$I$4,0))</f>
        <v>18922945</v>
      </c>
      <c r="O26" s="81">
        <f>INDEX('Payment by Source'!$A$6:$I$331,MATCH(PaymentSummary!$B$3,'Payment by Source'!$A$6:$A$331,0),MATCH(W$14,'Payment by Source'!$A$4:$I$4,0))</f>
        <v>288133081</v>
      </c>
      <c r="P26" s="81">
        <f t="shared" si="1"/>
        <v>362383941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3361624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2872254691</v>
      </c>
      <c r="P27" s="85">
        <f>SUM(P17:P26)</f>
        <v>3631102314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3634463938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13" t="s">
        <v>785</v>
      </c>
      <c r="K34" s="21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14"/>
      <c r="K35" s="21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15"/>
      <c r="K36" s="21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K34:K36"/>
    <mergeCell ref="J34:J36"/>
    <mergeCell ref="N14:N16"/>
    <mergeCell ref="O14:O16"/>
    <mergeCell ref="P14:P16"/>
    <mergeCell ref="M14:M16"/>
    <mergeCell ref="A1:E1"/>
    <mergeCell ref="C2:E2"/>
    <mergeCell ref="J14:J16"/>
    <mergeCell ref="K14:K16"/>
    <mergeCell ref="L14:L16"/>
    <mergeCell ref="I14:I16"/>
    <mergeCell ref="I11:Q12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2024 Special Education Deficit Payment
Based on FY 2023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2024</v>
      </c>
      <c r="B3" s="180" t="s">
        <v>20</v>
      </c>
      <c r="C3" s="181" t="s">
        <v>20</v>
      </c>
      <c r="D3" s="180" t="s">
        <v>375</v>
      </c>
      <c r="E3" s="182">
        <v>1825</v>
      </c>
    </row>
    <row r="4" spans="1:8" x14ac:dyDescent="0.25">
      <c r="A4" s="179">
        <v>2024</v>
      </c>
      <c r="B4" s="180" t="s">
        <v>21</v>
      </c>
      <c r="C4" s="181" t="s">
        <v>21</v>
      </c>
      <c r="D4" s="180" t="s">
        <v>376</v>
      </c>
      <c r="E4" s="182">
        <v>15223</v>
      </c>
    </row>
    <row r="5" spans="1:8" x14ac:dyDescent="0.25">
      <c r="A5" s="179">
        <v>2024</v>
      </c>
      <c r="B5" s="180" t="s">
        <v>19</v>
      </c>
      <c r="C5" s="181" t="s">
        <v>19</v>
      </c>
      <c r="D5" s="180" t="s">
        <v>0</v>
      </c>
      <c r="E5" s="182">
        <v>4896</v>
      </c>
    </row>
    <row r="6" spans="1:8" x14ac:dyDescent="0.25">
      <c r="A6" s="179">
        <v>2024</v>
      </c>
      <c r="B6" s="180" t="s">
        <v>40</v>
      </c>
      <c r="C6" s="181" t="s">
        <v>40</v>
      </c>
      <c r="D6" s="180" t="s">
        <v>18</v>
      </c>
      <c r="E6" s="182">
        <v>10802</v>
      </c>
    </row>
    <row r="7" spans="1:8" x14ac:dyDescent="0.25">
      <c r="A7" s="179">
        <v>2024</v>
      </c>
      <c r="B7" s="180" t="s">
        <v>22</v>
      </c>
      <c r="C7" s="181" t="s">
        <v>22</v>
      </c>
      <c r="D7" s="180" t="s">
        <v>377</v>
      </c>
      <c r="E7" s="182">
        <v>8728</v>
      </c>
    </row>
    <row r="8" spans="1:8" x14ac:dyDescent="0.25">
      <c r="A8" s="179">
        <v>2024</v>
      </c>
      <c r="B8" s="180" t="s">
        <v>23</v>
      </c>
      <c r="C8" s="181" t="s">
        <v>23</v>
      </c>
      <c r="D8" s="180" t="s">
        <v>378</v>
      </c>
      <c r="E8" s="182">
        <v>0</v>
      </c>
    </row>
    <row r="9" spans="1:8" x14ac:dyDescent="0.25">
      <c r="A9" s="179">
        <v>2024</v>
      </c>
      <c r="B9" s="180" t="s">
        <v>24</v>
      </c>
      <c r="C9" s="181" t="s">
        <v>24</v>
      </c>
      <c r="D9" s="180" t="s">
        <v>379</v>
      </c>
      <c r="E9" s="182">
        <v>5180</v>
      </c>
    </row>
    <row r="10" spans="1:8" x14ac:dyDescent="0.25">
      <c r="A10" s="179">
        <v>2024</v>
      </c>
      <c r="B10" s="180" t="s">
        <v>25</v>
      </c>
      <c r="C10" s="181" t="s">
        <v>25</v>
      </c>
      <c r="D10" s="180" t="s">
        <v>380</v>
      </c>
      <c r="E10" s="182">
        <v>3474</v>
      </c>
    </row>
    <row r="11" spans="1:8" x14ac:dyDescent="0.25">
      <c r="A11" s="179">
        <v>2024</v>
      </c>
      <c r="B11" s="180" t="s">
        <v>26</v>
      </c>
      <c r="C11" s="181" t="s">
        <v>26</v>
      </c>
      <c r="D11" s="180" t="s">
        <v>381</v>
      </c>
      <c r="E11" s="182">
        <v>2371</v>
      </c>
    </row>
    <row r="12" spans="1:8" x14ac:dyDescent="0.25">
      <c r="A12" s="179">
        <v>2024</v>
      </c>
      <c r="B12" s="180" t="s">
        <v>27</v>
      </c>
      <c r="C12" s="181" t="s">
        <v>27</v>
      </c>
      <c r="D12" s="180" t="s">
        <v>382</v>
      </c>
      <c r="E12" s="182">
        <v>24476</v>
      </c>
    </row>
    <row r="13" spans="1:8" x14ac:dyDescent="0.25">
      <c r="A13" s="179">
        <v>2024</v>
      </c>
      <c r="B13" s="180" t="s">
        <v>28</v>
      </c>
      <c r="C13" s="181" t="s">
        <v>28</v>
      </c>
      <c r="D13" s="180" t="s">
        <v>383</v>
      </c>
      <c r="E13" s="182">
        <v>9264</v>
      </c>
    </row>
    <row r="14" spans="1:8" x14ac:dyDescent="0.25">
      <c r="A14" s="179">
        <v>2024</v>
      </c>
      <c r="B14" s="180" t="s">
        <v>30</v>
      </c>
      <c r="C14" s="181" t="s">
        <v>30</v>
      </c>
      <c r="D14" s="180" t="s">
        <v>789</v>
      </c>
      <c r="E14" s="182">
        <v>4332</v>
      </c>
    </row>
    <row r="15" spans="1:8" x14ac:dyDescent="0.25">
      <c r="A15" s="179">
        <v>2024</v>
      </c>
      <c r="B15" s="180" t="s">
        <v>31</v>
      </c>
      <c r="C15" s="181" t="s">
        <v>31</v>
      </c>
      <c r="D15" s="180" t="s">
        <v>385</v>
      </c>
      <c r="E15" s="182">
        <v>46462</v>
      </c>
    </row>
    <row r="16" spans="1:8" x14ac:dyDescent="0.25">
      <c r="A16" s="179">
        <v>2024</v>
      </c>
      <c r="B16" s="180" t="s">
        <v>32</v>
      </c>
      <c r="C16" s="181" t="s">
        <v>32</v>
      </c>
      <c r="D16" s="180" t="s">
        <v>386</v>
      </c>
      <c r="E16" s="182">
        <v>282</v>
      </c>
    </row>
    <row r="17" spans="1:5" x14ac:dyDescent="0.25">
      <c r="A17" s="179">
        <v>2024</v>
      </c>
      <c r="B17" s="180" t="s">
        <v>33</v>
      </c>
      <c r="C17" s="181" t="s">
        <v>33</v>
      </c>
      <c r="D17" s="180" t="s">
        <v>387</v>
      </c>
      <c r="E17" s="182">
        <v>2088</v>
      </c>
    </row>
    <row r="18" spans="1:5" x14ac:dyDescent="0.25">
      <c r="A18" s="179">
        <v>2024</v>
      </c>
      <c r="B18" s="180" t="s">
        <v>34</v>
      </c>
      <c r="C18" s="181" t="s">
        <v>34</v>
      </c>
      <c r="D18" s="180" t="s">
        <v>388</v>
      </c>
      <c r="E18" s="182">
        <v>114605</v>
      </c>
    </row>
    <row r="19" spans="1:5" x14ac:dyDescent="0.25">
      <c r="A19" s="179">
        <v>2024</v>
      </c>
      <c r="B19" s="180" t="s">
        <v>35</v>
      </c>
      <c r="C19" s="181" t="s">
        <v>35</v>
      </c>
      <c r="D19" s="180" t="s">
        <v>389</v>
      </c>
      <c r="E19" s="182">
        <v>0</v>
      </c>
    </row>
    <row r="20" spans="1:5" x14ac:dyDescent="0.25">
      <c r="A20" s="179">
        <v>2024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2024</v>
      </c>
      <c r="B21" s="180" t="s">
        <v>38</v>
      </c>
      <c r="C21" s="181" t="s">
        <v>38</v>
      </c>
      <c r="D21" s="180" t="s">
        <v>392</v>
      </c>
      <c r="E21" s="182">
        <v>12207</v>
      </c>
    </row>
    <row r="22" spans="1:5" x14ac:dyDescent="0.25">
      <c r="A22" s="179">
        <v>2024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2024</v>
      </c>
      <c r="B23" s="180" t="s">
        <v>41</v>
      </c>
      <c r="C23" s="181" t="s">
        <v>41</v>
      </c>
      <c r="D23" s="180" t="s">
        <v>394</v>
      </c>
      <c r="E23" s="182">
        <v>18449</v>
      </c>
    </row>
    <row r="24" spans="1:5" x14ac:dyDescent="0.25">
      <c r="A24" s="179">
        <v>2024</v>
      </c>
      <c r="B24" s="180" t="s">
        <v>42</v>
      </c>
      <c r="C24" s="181" t="s">
        <v>42</v>
      </c>
      <c r="D24" s="180" t="s">
        <v>395</v>
      </c>
      <c r="E24" s="182">
        <v>894</v>
      </c>
    </row>
    <row r="25" spans="1:5" x14ac:dyDescent="0.25">
      <c r="A25" s="179">
        <v>2024</v>
      </c>
      <c r="B25" s="180" t="s">
        <v>43</v>
      </c>
      <c r="C25" s="181" t="s">
        <v>43</v>
      </c>
      <c r="D25" s="180" t="s">
        <v>1</v>
      </c>
      <c r="E25" s="182">
        <v>2005</v>
      </c>
    </row>
    <row r="26" spans="1:5" x14ac:dyDescent="0.25">
      <c r="A26" s="179">
        <v>2024</v>
      </c>
      <c r="B26" s="180" t="s">
        <v>44</v>
      </c>
      <c r="C26" s="181" t="s">
        <v>44</v>
      </c>
      <c r="D26" s="180" t="s">
        <v>396</v>
      </c>
      <c r="E26" s="182">
        <v>3355</v>
      </c>
    </row>
    <row r="27" spans="1:5" x14ac:dyDescent="0.25">
      <c r="A27" s="179">
        <v>2024</v>
      </c>
      <c r="B27" s="180" t="s">
        <v>45</v>
      </c>
      <c r="C27" s="181" t="s">
        <v>45</v>
      </c>
      <c r="D27" s="180" t="s">
        <v>397</v>
      </c>
      <c r="E27" s="182">
        <v>4925</v>
      </c>
    </row>
    <row r="28" spans="1:5" x14ac:dyDescent="0.25">
      <c r="A28" s="179">
        <v>2024</v>
      </c>
      <c r="B28" s="180" t="s">
        <v>46</v>
      </c>
      <c r="C28" s="181" t="s">
        <v>46</v>
      </c>
      <c r="D28" s="180" t="s">
        <v>398</v>
      </c>
      <c r="E28" s="182">
        <v>1050</v>
      </c>
    </row>
    <row r="29" spans="1:5" x14ac:dyDescent="0.25">
      <c r="A29" s="179">
        <v>2024</v>
      </c>
      <c r="B29" s="180" t="s">
        <v>47</v>
      </c>
      <c r="C29" s="181" t="s">
        <v>47</v>
      </c>
      <c r="D29" s="180" t="s">
        <v>399</v>
      </c>
      <c r="E29" s="182">
        <v>13715</v>
      </c>
    </row>
    <row r="30" spans="1:5" x14ac:dyDescent="0.25">
      <c r="A30" s="179">
        <v>2024</v>
      </c>
      <c r="B30" s="180" t="s">
        <v>48</v>
      </c>
      <c r="C30" s="181" t="s">
        <v>48</v>
      </c>
      <c r="D30" s="180" t="s">
        <v>400</v>
      </c>
      <c r="E30" s="182">
        <v>114</v>
      </c>
    </row>
    <row r="31" spans="1:5" x14ac:dyDescent="0.25">
      <c r="A31" s="179">
        <v>2024</v>
      </c>
      <c r="B31" s="180" t="s">
        <v>49</v>
      </c>
      <c r="C31" s="181" t="s">
        <v>49</v>
      </c>
      <c r="D31" s="180" t="s">
        <v>401</v>
      </c>
      <c r="E31" s="182">
        <v>10277</v>
      </c>
    </row>
    <row r="32" spans="1:5" x14ac:dyDescent="0.25">
      <c r="A32" s="179">
        <v>2024</v>
      </c>
      <c r="B32" s="180" t="s">
        <v>50</v>
      </c>
      <c r="C32" s="181" t="s">
        <v>50</v>
      </c>
      <c r="D32" s="180" t="s">
        <v>402</v>
      </c>
      <c r="E32" s="182">
        <v>14260</v>
      </c>
    </row>
    <row r="33" spans="1:5" x14ac:dyDescent="0.25">
      <c r="A33" s="179">
        <v>2024</v>
      </c>
      <c r="B33" s="180" t="s">
        <v>52</v>
      </c>
      <c r="C33" s="181" t="s">
        <v>52</v>
      </c>
      <c r="D33" s="180" t="s">
        <v>404</v>
      </c>
      <c r="E33" s="182">
        <v>13238</v>
      </c>
    </row>
    <row r="34" spans="1:5" x14ac:dyDescent="0.25">
      <c r="A34" s="179">
        <v>2024</v>
      </c>
      <c r="B34" s="180" t="s">
        <v>53</v>
      </c>
      <c r="C34" s="181" t="s">
        <v>53</v>
      </c>
      <c r="D34" s="180" t="s">
        <v>405</v>
      </c>
      <c r="E34" s="182">
        <v>5765</v>
      </c>
    </row>
    <row r="35" spans="1:5" x14ac:dyDescent="0.25">
      <c r="A35" s="179">
        <v>2024</v>
      </c>
      <c r="B35" s="180" t="s">
        <v>54</v>
      </c>
      <c r="C35" s="181" t="s">
        <v>54</v>
      </c>
      <c r="D35" s="180" t="s">
        <v>406</v>
      </c>
      <c r="E35" s="182">
        <v>2099</v>
      </c>
    </row>
    <row r="36" spans="1:5" x14ac:dyDescent="0.25">
      <c r="A36" s="179">
        <v>2024</v>
      </c>
      <c r="B36" s="180" t="s">
        <v>110</v>
      </c>
      <c r="C36" s="181" t="s">
        <v>110</v>
      </c>
      <c r="D36" s="180" t="s">
        <v>460</v>
      </c>
      <c r="E36" s="182">
        <v>0</v>
      </c>
    </row>
    <row r="37" spans="1:5" x14ac:dyDescent="0.25">
      <c r="A37" s="179">
        <v>2024</v>
      </c>
      <c r="B37" s="180" t="s">
        <v>56</v>
      </c>
      <c r="C37" s="181" t="s">
        <v>56</v>
      </c>
      <c r="D37" s="180" t="s">
        <v>408</v>
      </c>
      <c r="E37" s="182">
        <v>1480</v>
      </c>
    </row>
    <row r="38" spans="1:5" x14ac:dyDescent="0.25">
      <c r="A38" s="179">
        <v>2024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2024</v>
      </c>
      <c r="B39" s="180" t="s">
        <v>60</v>
      </c>
      <c r="C39" s="181" t="s">
        <v>60</v>
      </c>
      <c r="D39" s="180" t="s">
        <v>3</v>
      </c>
      <c r="E39" s="182">
        <v>1533</v>
      </c>
    </row>
    <row r="40" spans="1:5" x14ac:dyDescent="0.25">
      <c r="A40" s="179">
        <v>2024</v>
      </c>
      <c r="B40" s="180" t="s">
        <v>61</v>
      </c>
      <c r="C40" s="181" t="s">
        <v>61</v>
      </c>
      <c r="D40" s="180" t="s">
        <v>411</v>
      </c>
      <c r="E40" s="182">
        <v>1968</v>
      </c>
    </row>
    <row r="41" spans="1:5" x14ac:dyDescent="0.25">
      <c r="A41" s="179">
        <v>2024</v>
      </c>
      <c r="B41" s="180" t="s">
        <v>59</v>
      </c>
      <c r="C41" s="181" t="s">
        <v>59</v>
      </c>
      <c r="D41" s="180" t="s">
        <v>2</v>
      </c>
      <c r="E41" s="182">
        <v>0</v>
      </c>
    </row>
    <row r="42" spans="1:5" x14ac:dyDescent="0.25">
      <c r="A42" s="179">
        <v>2024</v>
      </c>
      <c r="B42" s="180" t="s">
        <v>62</v>
      </c>
      <c r="C42" s="181" t="s">
        <v>62</v>
      </c>
      <c r="D42" s="180" t="s">
        <v>412</v>
      </c>
      <c r="E42" s="182">
        <v>9735</v>
      </c>
    </row>
    <row r="43" spans="1:5" x14ac:dyDescent="0.25">
      <c r="A43" s="179">
        <v>2024</v>
      </c>
      <c r="B43" s="180" t="s">
        <v>63</v>
      </c>
      <c r="C43" s="181" t="s">
        <v>63</v>
      </c>
      <c r="D43" s="180" t="s">
        <v>413</v>
      </c>
      <c r="E43" s="182">
        <v>2338</v>
      </c>
    </row>
    <row r="44" spans="1:5" x14ac:dyDescent="0.25">
      <c r="A44" s="179">
        <v>2024</v>
      </c>
      <c r="B44" s="180" t="s">
        <v>64</v>
      </c>
      <c r="C44" s="181" t="s">
        <v>64</v>
      </c>
      <c r="D44" s="180" t="s">
        <v>414</v>
      </c>
      <c r="E44" s="182">
        <v>11399</v>
      </c>
    </row>
    <row r="45" spans="1:5" x14ac:dyDescent="0.25">
      <c r="A45" s="179">
        <v>2024</v>
      </c>
      <c r="B45" s="180" t="s">
        <v>65</v>
      </c>
      <c r="C45" s="181" t="s">
        <v>65</v>
      </c>
      <c r="D45" s="180" t="s">
        <v>415</v>
      </c>
      <c r="E45" s="182">
        <v>3560</v>
      </c>
    </row>
    <row r="46" spans="1:5" x14ac:dyDescent="0.25">
      <c r="A46" s="179">
        <v>2024</v>
      </c>
      <c r="B46" s="180" t="s">
        <v>66</v>
      </c>
      <c r="C46" s="181" t="s">
        <v>66</v>
      </c>
      <c r="D46" s="180" t="s">
        <v>416</v>
      </c>
      <c r="E46" s="182">
        <v>2632</v>
      </c>
    </row>
    <row r="47" spans="1:5" x14ac:dyDescent="0.25">
      <c r="A47" s="179">
        <v>2024</v>
      </c>
      <c r="B47" s="180" t="s">
        <v>67</v>
      </c>
      <c r="C47" s="181" t="s">
        <v>67</v>
      </c>
      <c r="D47" s="180" t="s">
        <v>417</v>
      </c>
      <c r="E47" s="182">
        <v>150247</v>
      </c>
    </row>
    <row r="48" spans="1:5" x14ac:dyDescent="0.25">
      <c r="A48" s="179">
        <v>2024</v>
      </c>
      <c r="B48" s="180" t="s">
        <v>68</v>
      </c>
      <c r="C48" s="181" t="s">
        <v>68</v>
      </c>
      <c r="D48" s="180" t="s">
        <v>418</v>
      </c>
      <c r="E48" s="182">
        <v>8458</v>
      </c>
    </row>
    <row r="49" spans="1:5" x14ac:dyDescent="0.25">
      <c r="A49" s="179">
        <v>2024</v>
      </c>
      <c r="B49" s="180" t="s">
        <v>69</v>
      </c>
      <c r="C49" s="181" t="s">
        <v>69</v>
      </c>
      <c r="D49" s="180" t="s">
        <v>419</v>
      </c>
      <c r="E49" s="182">
        <v>5737</v>
      </c>
    </row>
    <row r="50" spans="1:5" x14ac:dyDescent="0.25">
      <c r="A50" s="179">
        <v>2024</v>
      </c>
      <c r="B50" s="180" t="s">
        <v>73</v>
      </c>
      <c r="C50" s="181" t="s">
        <v>73</v>
      </c>
      <c r="D50" s="180" t="s">
        <v>423</v>
      </c>
      <c r="E50" s="182">
        <v>5176</v>
      </c>
    </row>
    <row r="51" spans="1:5" x14ac:dyDescent="0.25">
      <c r="A51" s="179">
        <v>2024</v>
      </c>
      <c r="B51" s="180" t="s">
        <v>71</v>
      </c>
      <c r="C51" s="181" t="s">
        <v>71</v>
      </c>
      <c r="D51" s="180" t="s">
        <v>421</v>
      </c>
      <c r="E51" s="182">
        <v>2941</v>
      </c>
    </row>
    <row r="52" spans="1:5" x14ac:dyDescent="0.25">
      <c r="A52" s="179">
        <v>2024</v>
      </c>
      <c r="B52" s="180" t="s">
        <v>72</v>
      </c>
      <c r="C52" s="181" t="s">
        <v>72</v>
      </c>
      <c r="D52" s="180" t="s">
        <v>422</v>
      </c>
      <c r="E52" s="182">
        <v>13720</v>
      </c>
    </row>
    <row r="53" spans="1:5" x14ac:dyDescent="0.25">
      <c r="A53" s="179">
        <v>2024</v>
      </c>
      <c r="B53" s="180" t="s">
        <v>74</v>
      </c>
      <c r="C53" s="181" t="s">
        <v>74</v>
      </c>
      <c r="D53" s="180" t="s">
        <v>424</v>
      </c>
      <c r="E53" s="182">
        <v>172</v>
      </c>
    </row>
    <row r="54" spans="1:5" x14ac:dyDescent="0.25">
      <c r="A54" s="179">
        <v>2024</v>
      </c>
      <c r="B54" s="180" t="s">
        <v>70</v>
      </c>
      <c r="C54" s="181" t="s">
        <v>70</v>
      </c>
      <c r="D54" s="180" t="s">
        <v>420</v>
      </c>
      <c r="E54" s="182">
        <v>3490</v>
      </c>
    </row>
    <row r="55" spans="1:5" x14ac:dyDescent="0.25">
      <c r="A55" s="179">
        <v>2024</v>
      </c>
      <c r="B55" s="180" t="s">
        <v>75</v>
      </c>
      <c r="C55" s="181" t="s">
        <v>75</v>
      </c>
      <c r="D55" s="180" t="s">
        <v>425</v>
      </c>
      <c r="E55" s="182">
        <v>4297</v>
      </c>
    </row>
    <row r="56" spans="1:5" x14ac:dyDescent="0.25">
      <c r="A56" s="179">
        <v>2024</v>
      </c>
      <c r="B56" s="180" t="s">
        <v>226</v>
      </c>
      <c r="C56" s="181" t="s">
        <v>226</v>
      </c>
      <c r="D56" s="180" t="s">
        <v>573</v>
      </c>
      <c r="E56" s="182">
        <v>11404</v>
      </c>
    </row>
    <row r="57" spans="1:5" x14ac:dyDescent="0.25">
      <c r="A57" s="179">
        <v>2024</v>
      </c>
      <c r="B57" s="180" t="s">
        <v>76</v>
      </c>
      <c r="C57" s="181" t="s">
        <v>76</v>
      </c>
      <c r="D57" s="180" t="s">
        <v>426</v>
      </c>
      <c r="E57" s="182">
        <v>5052</v>
      </c>
    </row>
    <row r="58" spans="1:5" x14ac:dyDescent="0.25">
      <c r="A58" s="179">
        <v>2024</v>
      </c>
      <c r="B58" s="180" t="s">
        <v>77</v>
      </c>
      <c r="C58" s="181" t="s">
        <v>77</v>
      </c>
      <c r="D58" s="180" t="s">
        <v>427</v>
      </c>
      <c r="E58" s="182">
        <v>23594</v>
      </c>
    </row>
    <row r="59" spans="1:5" x14ac:dyDescent="0.25">
      <c r="A59" s="179">
        <v>2024</v>
      </c>
      <c r="B59" s="180" t="s">
        <v>78</v>
      </c>
      <c r="C59" s="181" t="s">
        <v>78</v>
      </c>
      <c r="D59" s="180" t="s">
        <v>428</v>
      </c>
      <c r="E59" s="182">
        <v>2521</v>
      </c>
    </row>
    <row r="60" spans="1:5" x14ac:dyDescent="0.25">
      <c r="A60" s="179">
        <v>2024</v>
      </c>
      <c r="B60" s="180" t="s">
        <v>79</v>
      </c>
      <c r="C60" s="181" t="s">
        <v>79</v>
      </c>
      <c r="D60" s="180" t="s">
        <v>429</v>
      </c>
      <c r="E60" s="182">
        <v>0</v>
      </c>
    </row>
    <row r="61" spans="1:5" x14ac:dyDescent="0.25">
      <c r="A61" s="179">
        <v>2024</v>
      </c>
      <c r="B61" s="180" t="s">
        <v>80</v>
      </c>
      <c r="C61" s="181" t="s">
        <v>80</v>
      </c>
      <c r="D61" s="180" t="s">
        <v>430</v>
      </c>
      <c r="E61" s="182">
        <v>7165</v>
      </c>
    </row>
    <row r="62" spans="1:5" x14ac:dyDescent="0.25">
      <c r="A62" s="179">
        <v>2024</v>
      </c>
      <c r="B62" s="180" t="s">
        <v>81</v>
      </c>
      <c r="C62" s="181" t="s">
        <v>81</v>
      </c>
      <c r="D62" s="180" t="s">
        <v>431</v>
      </c>
      <c r="E62" s="182">
        <v>3687</v>
      </c>
    </row>
    <row r="63" spans="1:5" x14ac:dyDescent="0.25">
      <c r="A63" s="179">
        <v>2024</v>
      </c>
      <c r="B63" s="180" t="s">
        <v>82</v>
      </c>
      <c r="C63" s="181" t="s">
        <v>82</v>
      </c>
      <c r="D63" s="180" t="s">
        <v>432</v>
      </c>
      <c r="E63" s="182">
        <v>6613</v>
      </c>
    </row>
    <row r="64" spans="1:5" x14ac:dyDescent="0.25">
      <c r="A64" s="179">
        <v>2024</v>
      </c>
      <c r="B64" s="180" t="s">
        <v>83</v>
      </c>
      <c r="C64" s="181" t="s">
        <v>83</v>
      </c>
      <c r="D64" s="180" t="s">
        <v>433</v>
      </c>
      <c r="E64" s="182">
        <v>3972</v>
      </c>
    </row>
    <row r="65" spans="1:5" x14ac:dyDescent="0.25">
      <c r="A65" s="179">
        <v>2024</v>
      </c>
      <c r="B65" s="180" t="s">
        <v>84</v>
      </c>
      <c r="C65" s="181" t="s">
        <v>84</v>
      </c>
      <c r="D65" s="180" t="s">
        <v>434</v>
      </c>
      <c r="E65" s="182">
        <v>1961</v>
      </c>
    </row>
    <row r="66" spans="1:5" x14ac:dyDescent="0.25">
      <c r="A66" s="179">
        <v>2024</v>
      </c>
      <c r="B66" s="180" t="s">
        <v>147</v>
      </c>
      <c r="C66" s="181" t="s">
        <v>147</v>
      </c>
      <c r="D66" s="180" t="s">
        <v>496</v>
      </c>
      <c r="E66" s="182">
        <v>5843</v>
      </c>
    </row>
    <row r="67" spans="1:5" x14ac:dyDescent="0.25">
      <c r="A67" s="179">
        <v>2024</v>
      </c>
      <c r="B67" s="180" t="s">
        <v>85</v>
      </c>
      <c r="C67" s="181" t="s">
        <v>85</v>
      </c>
      <c r="D67" s="180" t="s">
        <v>435</v>
      </c>
      <c r="E67" s="182">
        <v>25504</v>
      </c>
    </row>
    <row r="68" spans="1:5" x14ac:dyDescent="0.25">
      <c r="A68" s="179">
        <v>2024</v>
      </c>
      <c r="B68" s="180" t="s">
        <v>86</v>
      </c>
      <c r="C68" s="181" t="s">
        <v>86</v>
      </c>
      <c r="D68" s="180" t="s">
        <v>436</v>
      </c>
      <c r="E68" s="182">
        <v>1770</v>
      </c>
    </row>
    <row r="69" spans="1:5" x14ac:dyDescent="0.25">
      <c r="A69" s="179">
        <v>2024</v>
      </c>
      <c r="B69" s="180" t="s">
        <v>87</v>
      </c>
      <c r="C69" s="181" t="s">
        <v>87</v>
      </c>
      <c r="D69" s="180" t="s">
        <v>437</v>
      </c>
      <c r="E69" s="182">
        <v>0</v>
      </c>
    </row>
    <row r="70" spans="1:5" x14ac:dyDescent="0.25">
      <c r="A70" s="179">
        <v>2024</v>
      </c>
      <c r="B70" s="180" t="s">
        <v>88</v>
      </c>
      <c r="C70" s="181" t="s">
        <v>88</v>
      </c>
      <c r="D70" s="180" t="s">
        <v>438</v>
      </c>
      <c r="E70" s="182">
        <v>3320</v>
      </c>
    </row>
    <row r="71" spans="1:5" x14ac:dyDescent="0.25">
      <c r="A71" s="179">
        <v>2024</v>
      </c>
      <c r="B71" s="180" t="s">
        <v>89</v>
      </c>
      <c r="C71" s="181" t="s">
        <v>89</v>
      </c>
      <c r="D71" s="180" t="s">
        <v>439</v>
      </c>
      <c r="E71" s="182">
        <v>51184</v>
      </c>
    </row>
    <row r="72" spans="1:5" x14ac:dyDescent="0.25">
      <c r="A72" s="179">
        <v>2024</v>
      </c>
      <c r="B72" s="180" t="s">
        <v>90</v>
      </c>
      <c r="C72" s="181" t="s">
        <v>90</v>
      </c>
      <c r="D72" s="180" t="s">
        <v>440</v>
      </c>
      <c r="E72" s="182">
        <v>888</v>
      </c>
    </row>
    <row r="73" spans="1:5" x14ac:dyDescent="0.25">
      <c r="A73" s="179">
        <v>2024</v>
      </c>
      <c r="B73" s="180" t="s">
        <v>91</v>
      </c>
      <c r="C73" s="181" t="s">
        <v>91</v>
      </c>
      <c r="D73" s="180" t="s">
        <v>441</v>
      </c>
      <c r="E73" s="182">
        <v>4046</v>
      </c>
    </row>
    <row r="74" spans="1:5" x14ac:dyDescent="0.25">
      <c r="A74" s="179">
        <v>2024</v>
      </c>
      <c r="B74" s="180" t="s">
        <v>92</v>
      </c>
      <c r="C74" s="181" t="s">
        <v>92</v>
      </c>
      <c r="D74" s="180" t="s">
        <v>442</v>
      </c>
      <c r="E74" s="182">
        <v>1238</v>
      </c>
    </row>
    <row r="75" spans="1:5" x14ac:dyDescent="0.25">
      <c r="A75" s="179">
        <v>2024</v>
      </c>
      <c r="B75" s="180" t="s">
        <v>93</v>
      </c>
      <c r="C75" s="181" t="s">
        <v>93</v>
      </c>
      <c r="D75" s="180" t="s">
        <v>443</v>
      </c>
      <c r="E75" s="182">
        <v>1395</v>
      </c>
    </row>
    <row r="76" spans="1:5" x14ac:dyDescent="0.25">
      <c r="A76" s="179">
        <v>2024</v>
      </c>
      <c r="B76" s="180" t="s">
        <v>94</v>
      </c>
      <c r="C76" s="181" t="s">
        <v>94</v>
      </c>
      <c r="D76" s="180" t="s">
        <v>444</v>
      </c>
      <c r="E76" s="182">
        <v>1674</v>
      </c>
    </row>
    <row r="77" spans="1:5" x14ac:dyDescent="0.25">
      <c r="A77" s="179">
        <v>2024</v>
      </c>
      <c r="B77" s="180" t="s">
        <v>95</v>
      </c>
      <c r="C77" s="181" t="s">
        <v>95</v>
      </c>
      <c r="D77" s="180" t="s">
        <v>445</v>
      </c>
      <c r="E77" s="182">
        <v>86535</v>
      </c>
    </row>
    <row r="78" spans="1:5" x14ac:dyDescent="0.25">
      <c r="A78" s="179">
        <v>2024</v>
      </c>
      <c r="B78" s="180" t="s">
        <v>96</v>
      </c>
      <c r="C78" s="181" t="s">
        <v>96</v>
      </c>
      <c r="D78" s="180" t="s">
        <v>446</v>
      </c>
      <c r="E78" s="182">
        <v>7885</v>
      </c>
    </row>
    <row r="79" spans="1:5" x14ac:dyDescent="0.25">
      <c r="A79" s="179">
        <v>2024</v>
      </c>
      <c r="B79" s="180" t="s">
        <v>97</v>
      </c>
      <c r="C79" s="181" t="s">
        <v>97</v>
      </c>
      <c r="D79" s="180" t="s">
        <v>447</v>
      </c>
      <c r="E79" s="182">
        <v>49192</v>
      </c>
    </row>
    <row r="80" spans="1:5" x14ac:dyDescent="0.25">
      <c r="A80" s="179">
        <v>2024</v>
      </c>
      <c r="B80" s="180" t="s">
        <v>98</v>
      </c>
      <c r="C80" s="181" t="s">
        <v>98</v>
      </c>
      <c r="D80" s="180" t="s">
        <v>448</v>
      </c>
      <c r="E80" s="182">
        <v>1486</v>
      </c>
    </row>
    <row r="81" spans="1:5" x14ac:dyDescent="0.25">
      <c r="A81" s="179">
        <v>2024</v>
      </c>
      <c r="B81" s="180" t="s">
        <v>99</v>
      </c>
      <c r="C81" s="181" t="s">
        <v>99</v>
      </c>
      <c r="D81" s="180" t="s">
        <v>449</v>
      </c>
      <c r="E81" s="182">
        <v>97932</v>
      </c>
    </row>
    <row r="82" spans="1:5" x14ac:dyDescent="0.25">
      <c r="A82" s="179">
        <v>2024</v>
      </c>
      <c r="B82" s="180" t="s">
        <v>100</v>
      </c>
      <c r="C82" s="181" t="s">
        <v>100</v>
      </c>
      <c r="D82" s="180" t="s">
        <v>450</v>
      </c>
      <c r="E82" s="182">
        <v>6794</v>
      </c>
    </row>
    <row r="83" spans="1:5" x14ac:dyDescent="0.25">
      <c r="A83" s="179">
        <v>2024</v>
      </c>
      <c r="B83" s="180" t="s">
        <v>101</v>
      </c>
      <c r="C83" s="181" t="s">
        <v>101</v>
      </c>
      <c r="D83" s="180" t="s">
        <v>451</v>
      </c>
      <c r="E83" s="182">
        <v>6316</v>
      </c>
    </row>
    <row r="84" spans="1:5" x14ac:dyDescent="0.25">
      <c r="A84" s="179">
        <v>2024</v>
      </c>
      <c r="B84" s="180" t="s">
        <v>102</v>
      </c>
      <c r="C84" s="181" t="s">
        <v>102</v>
      </c>
      <c r="D84" s="180" t="s">
        <v>452</v>
      </c>
      <c r="E84" s="182">
        <v>4974</v>
      </c>
    </row>
    <row r="85" spans="1:5" x14ac:dyDescent="0.25">
      <c r="A85" s="179">
        <v>2024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2024</v>
      </c>
      <c r="B86" s="180" t="s">
        <v>104</v>
      </c>
      <c r="C86" s="181" t="s">
        <v>104</v>
      </c>
      <c r="D86" s="180" t="s">
        <v>454</v>
      </c>
      <c r="E86" s="182">
        <v>0</v>
      </c>
    </row>
    <row r="87" spans="1:5" x14ac:dyDescent="0.25">
      <c r="A87" s="179">
        <v>2024</v>
      </c>
      <c r="B87" s="180" t="s">
        <v>105</v>
      </c>
      <c r="C87" s="181" t="s">
        <v>105</v>
      </c>
      <c r="D87" s="180" t="s">
        <v>455</v>
      </c>
      <c r="E87" s="182">
        <v>195769</v>
      </c>
    </row>
    <row r="88" spans="1:5" x14ac:dyDescent="0.25">
      <c r="A88" s="179">
        <v>2024</v>
      </c>
      <c r="B88" s="180" t="s">
        <v>106</v>
      </c>
      <c r="C88" s="181" t="s">
        <v>106</v>
      </c>
      <c r="D88" s="180" t="s">
        <v>456</v>
      </c>
      <c r="E88" s="182">
        <v>1775</v>
      </c>
    </row>
    <row r="89" spans="1:5" x14ac:dyDescent="0.25">
      <c r="A89" s="179">
        <v>2024</v>
      </c>
      <c r="B89" s="180" t="s">
        <v>107</v>
      </c>
      <c r="C89" s="181" t="s">
        <v>107</v>
      </c>
      <c r="D89" s="180" t="s">
        <v>457</v>
      </c>
      <c r="E89" s="182">
        <v>8842</v>
      </c>
    </row>
    <row r="90" spans="1:5" x14ac:dyDescent="0.25">
      <c r="A90" s="179">
        <v>2024</v>
      </c>
      <c r="B90" s="180" t="s">
        <v>108</v>
      </c>
      <c r="C90" s="181" t="s">
        <v>108</v>
      </c>
      <c r="D90" s="180" t="s">
        <v>458</v>
      </c>
      <c r="E90" s="182">
        <v>109236</v>
      </c>
    </row>
    <row r="91" spans="1:5" x14ac:dyDescent="0.25">
      <c r="A91" s="179">
        <v>2024</v>
      </c>
      <c r="B91" s="180" t="s">
        <v>109</v>
      </c>
      <c r="C91" s="181" t="s">
        <v>109</v>
      </c>
      <c r="D91" s="180" t="s">
        <v>459</v>
      </c>
      <c r="E91" s="182">
        <v>4156</v>
      </c>
    </row>
    <row r="92" spans="1:5" x14ac:dyDescent="0.25">
      <c r="A92" s="179">
        <v>2024</v>
      </c>
      <c r="B92" s="180" t="s">
        <v>111</v>
      </c>
      <c r="C92" s="181" t="s">
        <v>111</v>
      </c>
      <c r="D92" s="180" t="s">
        <v>461</v>
      </c>
      <c r="E92" s="182">
        <v>2647</v>
      </c>
    </row>
    <row r="93" spans="1:5" x14ac:dyDescent="0.25">
      <c r="A93" s="179">
        <v>2024</v>
      </c>
      <c r="B93" s="180" t="s">
        <v>113</v>
      </c>
      <c r="C93" s="181" t="s">
        <v>113</v>
      </c>
      <c r="D93" s="180" t="s">
        <v>463</v>
      </c>
      <c r="E93" s="182">
        <v>5458</v>
      </c>
    </row>
    <row r="94" spans="1:5" x14ac:dyDescent="0.25">
      <c r="A94" s="179">
        <v>2024</v>
      </c>
      <c r="B94" s="180" t="s">
        <v>114</v>
      </c>
      <c r="C94" s="181" t="s">
        <v>114</v>
      </c>
      <c r="D94" s="180" t="s">
        <v>464</v>
      </c>
      <c r="E94" s="182">
        <v>2867</v>
      </c>
    </row>
    <row r="95" spans="1:5" x14ac:dyDescent="0.25">
      <c r="A95" s="179">
        <v>2024</v>
      </c>
      <c r="B95" s="180" t="s">
        <v>115</v>
      </c>
      <c r="C95" s="181" t="s">
        <v>115</v>
      </c>
      <c r="D95" s="180" t="s">
        <v>465</v>
      </c>
      <c r="E95" s="182">
        <v>0</v>
      </c>
    </row>
    <row r="96" spans="1:5" x14ac:dyDescent="0.25">
      <c r="A96" s="179">
        <v>2024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2024</v>
      </c>
      <c r="B97" s="180" t="s">
        <v>192</v>
      </c>
      <c r="C97" s="181" t="s">
        <v>192</v>
      </c>
      <c r="D97" s="180" t="s">
        <v>539</v>
      </c>
      <c r="E97" s="182">
        <v>2475</v>
      </c>
    </row>
    <row r="98" spans="1:5" x14ac:dyDescent="0.25">
      <c r="A98" s="179">
        <v>2024</v>
      </c>
      <c r="B98" s="180" t="s">
        <v>316</v>
      </c>
      <c r="C98" s="181" t="s">
        <v>316</v>
      </c>
      <c r="D98" s="180" t="s">
        <v>656</v>
      </c>
      <c r="E98" s="182">
        <v>6044</v>
      </c>
    </row>
    <row r="99" spans="1:5" x14ac:dyDescent="0.25">
      <c r="A99" s="179">
        <v>2024</v>
      </c>
      <c r="B99" s="180" t="s">
        <v>117</v>
      </c>
      <c r="C99" s="181" t="s">
        <v>117</v>
      </c>
      <c r="D99" s="180" t="s">
        <v>467</v>
      </c>
      <c r="E99" s="182">
        <v>1999</v>
      </c>
    </row>
    <row r="100" spans="1:5" x14ac:dyDescent="0.25">
      <c r="A100" s="179">
        <v>2024</v>
      </c>
      <c r="B100" s="180" t="s">
        <v>118</v>
      </c>
      <c r="C100" s="181" t="s">
        <v>118</v>
      </c>
      <c r="D100" s="180" t="s">
        <v>468</v>
      </c>
      <c r="E100" s="182">
        <v>3977</v>
      </c>
    </row>
    <row r="101" spans="1:5" x14ac:dyDescent="0.25">
      <c r="A101" s="179">
        <v>2024</v>
      </c>
      <c r="B101" s="180" t="s">
        <v>116</v>
      </c>
      <c r="C101" s="181" t="s">
        <v>116</v>
      </c>
      <c r="D101" s="180" t="s">
        <v>466</v>
      </c>
      <c r="E101" s="182">
        <v>1697</v>
      </c>
    </row>
    <row r="102" spans="1:5" x14ac:dyDescent="0.25">
      <c r="A102" s="179">
        <v>2024</v>
      </c>
      <c r="B102" s="180" t="s">
        <v>51</v>
      </c>
      <c r="C102" s="181" t="s">
        <v>51</v>
      </c>
      <c r="D102" s="180" t="s">
        <v>403</v>
      </c>
      <c r="E102" s="182">
        <v>2595</v>
      </c>
    </row>
    <row r="103" spans="1:5" x14ac:dyDescent="0.25">
      <c r="A103" s="179">
        <v>2024</v>
      </c>
      <c r="B103" s="180" t="s">
        <v>120</v>
      </c>
      <c r="C103" s="181" t="s">
        <v>120</v>
      </c>
      <c r="D103" s="180" t="s">
        <v>470</v>
      </c>
      <c r="E103" s="182">
        <v>2062</v>
      </c>
    </row>
    <row r="104" spans="1:5" x14ac:dyDescent="0.25">
      <c r="A104" s="179">
        <v>2024</v>
      </c>
      <c r="B104" s="180" t="s">
        <v>121</v>
      </c>
      <c r="C104" s="181" t="s">
        <v>121</v>
      </c>
      <c r="D104" s="180" t="s">
        <v>471</v>
      </c>
      <c r="E104" s="182">
        <v>11204</v>
      </c>
    </row>
    <row r="105" spans="1:5" x14ac:dyDescent="0.25">
      <c r="A105" s="179">
        <v>2024</v>
      </c>
      <c r="B105" s="180" t="s">
        <v>122</v>
      </c>
      <c r="C105" s="181" t="s">
        <v>122</v>
      </c>
      <c r="D105" s="180" t="s">
        <v>472</v>
      </c>
      <c r="E105" s="182">
        <v>4337</v>
      </c>
    </row>
    <row r="106" spans="1:5" x14ac:dyDescent="0.25">
      <c r="A106" s="179">
        <v>2024</v>
      </c>
      <c r="B106" s="180" t="s">
        <v>123</v>
      </c>
      <c r="C106" s="181" t="s">
        <v>123</v>
      </c>
      <c r="D106" s="180" t="s">
        <v>473</v>
      </c>
      <c r="E106" s="182">
        <v>1214</v>
      </c>
    </row>
    <row r="107" spans="1:5" x14ac:dyDescent="0.25">
      <c r="A107" s="179">
        <v>2024</v>
      </c>
      <c r="B107" s="180" t="s">
        <v>124</v>
      </c>
      <c r="C107" s="181" t="s">
        <v>124</v>
      </c>
      <c r="D107" s="180" t="s">
        <v>474</v>
      </c>
      <c r="E107" s="182">
        <v>4685</v>
      </c>
    </row>
    <row r="108" spans="1:5" x14ac:dyDescent="0.25">
      <c r="A108" s="179">
        <v>2024</v>
      </c>
      <c r="B108" s="180" t="s">
        <v>125</v>
      </c>
      <c r="C108" s="181" t="s">
        <v>125</v>
      </c>
      <c r="D108" s="180" t="s">
        <v>475</v>
      </c>
      <c r="E108" s="182">
        <v>15099</v>
      </c>
    </row>
    <row r="109" spans="1:5" x14ac:dyDescent="0.25">
      <c r="A109" s="179">
        <v>2024</v>
      </c>
      <c r="B109" s="180" t="s">
        <v>126</v>
      </c>
      <c r="C109" s="181" t="s">
        <v>126</v>
      </c>
      <c r="D109" s="180" t="s">
        <v>476</v>
      </c>
      <c r="E109" s="182">
        <v>783</v>
      </c>
    </row>
    <row r="110" spans="1:5" x14ac:dyDescent="0.25">
      <c r="A110" s="179">
        <v>2024</v>
      </c>
      <c r="B110" s="180" t="s">
        <v>127</v>
      </c>
      <c r="C110" s="181" t="s">
        <v>127</v>
      </c>
      <c r="D110" s="180" t="s">
        <v>477</v>
      </c>
      <c r="E110" s="182">
        <v>22806</v>
      </c>
    </row>
    <row r="111" spans="1:5" x14ac:dyDescent="0.25">
      <c r="A111" s="179">
        <v>2024</v>
      </c>
      <c r="B111" s="180" t="s">
        <v>128</v>
      </c>
      <c r="C111" s="181" t="s">
        <v>128</v>
      </c>
      <c r="D111" s="180" t="s">
        <v>478</v>
      </c>
      <c r="E111" s="182">
        <v>10865</v>
      </c>
    </row>
    <row r="112" spans="1:5" x14ac:dyDescent="0.25">
      <c r="A112" s="179">
        <v>2024</v>
      </c>
      <c r="B112" s="180" t="s">
        <v>129</v>
      </c>
      <c r="C112" s="181" t="s">
        <v>129</v>
      </c>
      <c r="D112" s="180" t="s">
        <v>479</v>
      </c>
      <c r="E112" s="182">
        <v>0</v>
      </c>
    </row>
    <row r="113" spans="1:5" x14ac:dyDescent="0.25">
      <c r="A113" s="179">
        <v>2024</v>
      </c>
      <c r="B113" s="180" t="s">
        <v>130</v>
      </c>
      <c r="C113" s="181" t="s">
        <v>130</v>
      </c>
      <c r="D113" s="180" t="s">
        <v>480</v>
      </c>
      <c r="E113" s="182">
        <v>0</v>
      </c>
    </row>
    <row r="114" spans="1:5" x14ac:dyDescent="0.25">
      <c r="A114" s="179">
        <v>2024</v>
      </c>
      <c r="B114" s="180" t="s">
        <v>131</v>
      </c>
      <c r="C114" s="181" t="s">
        <v>131</v>
      </c>
      <c r="D114" s="180" t="s">
        <v>481</v>
      </c>
      <c r="E114" s="182">
        <v>346</v>
      </c>
    </row>
    <row r="115" spans="1:5" x14ac:dyDescent="0.25">
      <c r="A115" s="179">
        <v>2024</v>
      </c>
      <c r="B115" s="180" t="s">
        <v>132</v>
      </c>
      <c r="C115" s="181" t="s">
        <v>132</v>
      </c>
      <c r="D115" s="180" t="s">
        <v>482</v>
      </c>
      <c r="E115" s="182">
        <v>1684</v>
      </c>
    </row>
    <row r="116" spans="1:5" x14ac:dyDescent="0.25">
      <c r="A116" s="179">
        <v>2024</v>
      </c>
      <c r="B116" s="180" t="s">
        <v>133</v>
      </c>
      <c r="C116" s="181" t="s">
        <v>133</v>
      </c>
      <c r="D116" s="180" t="s">
        <v>483</v>
      </c>
      <c r="E116" s="182">
        <v>3572</v>
      </c>
    </row>
    <row r="117" spans="1:5" x14ac:dyDescent="0.25">
      <c r="A117" s="179">
        <v>2024</v>
      </c>
      <c r="B117" s="180" t="s">
        <v>134</v>
      </c>
      <c r="C117" s="181" t="s">
        <v>134</v>
      </c>
      <c r="D117" s="180" t="s">
        <v>484</v>
      </c>
      <c r="E117" s="182">
        <v>0</v>
      </c>
    </row>
    <row r="118" spans="1:5" x14ac:dyDescent="0.25">
      <c r="A118" s="179">
        <v>2024</v>
      </c>
      <c r="B118" s="180" t="s">
        <v>135</v>
      </c>
      <c r="C118" s="181" t="s">
        <v>135</v>
      </c>
      <c r="D118" s="180" t="s">
        <v>485</v>
      </c>
      <c r="E118" s="182">
        <v>13974</v>
      </c>
    </row>
    <row r="119" spans="1:5" x14ac:dyDescent="0.25">
      <c r="A119" s="179">
        <v>2024</v>
      </c>
      <c r="B119" s="180" t="s">
        <v>136</v>
      </c>
      <c r="C119" s="181" t="s">
        <v>136</v>
      </c>
      <c r="D119" s="180" t="s">
        <v>486</v>
      </c>
      <c r="E119" s="182">
        <v>3245</v>
      </c>
    </row>
    <row r="120" spans="1:5" x14ac:dyDescent="0.25">
      <c r="A120" s="179">
        <v>2024</v>
      </c>
      <c r="B120" s="180" t="s">
        <v>137</v>
      </c>
      <c r="C120" s="181" t="s">
        <v>137</v>
      </c>
      <c r="D120" s="180" t="s">
        <v>487</v>
      </c>
      <c r="E120" s="182">
        <v>4036</v>
      </c>
    </row>
    <row r="121" spans="1:5" x14ac:dyDescent="0.25">
      <c r="A121" s="179">
        <v>2024</v>
      </c>
      <c r="B121" s="180" t="s">
        <v>138</v>
      </c>
      <c r="C121" s="181" t="s">
        <v>138</v>
      </c>
      <c r="D121" s="180" t="s">
        <v>488</v>
      </c>
      <c r="E121" s="182">
        <v>12841</v>
      </c>
    </row>
    <row r="122" spans="1:5" x14ac:dyDescent="0.25">
      <c r="A122" s="179">
        <v>2024</v>
      </c>
      <c r="B122" s="180" t="s">
        <v>139</v>
      </c>
      <c r="C122" s="181" t="s">
        <v>139</v>
      </c>
      <c r="D122" s="180" t="s">
        <v>489</v>
      </c>
      <c r="E122" s="182">
        <v>6262</v>
      </c>
    </row>
    <row r="123" spans="1:5" x14ac:dyDescent="0.25">
      <c r="A123" s="179">
        <v>2024</v>
      </c>
      <c r="B123" s="180" t="s">
        <v>142</v>
      </c>
      <c r="C123" s="181" t="s">
        <v>142</v>
      </c>
      <c r="D123" s="180" t="s">
        <v>4</v>
      </c>
      <c r="E123" s="182">
        <v>1574</v>
      </c>
    </row>
    <row r="124" spans="1:5" x14ac:dyDescent="0.25">
      <c r="A124" s="179">
        <v>2024</v>
      </c>
      <c r="B124" s="180" t="s">
        <v>140</v>
      </c>
      <c r="C124" s="181" t="s">
        <v>140</v>
      </c>
      <c r="D124" s="180" t="s">
        <v>490</v>
      </c>
      <c r="E124" s="182">
        <v>1283</v>
      </c>
    </row>
    <row r="125" spans="1:5" x14ac:dyDescent="0.25">
      <c r="A125" s="179">
        <v>2024</v>
      </c>
      <c r="B125" s="180" t="s">
        <v>168</v>
      </c>
      <c r="C125" s="181" t="s">
        <v>168</v>
      </c>
      <c r="D125" s="180" t="s">
        <v>516</v>
      </c>
      <c r="E125" s="182">
        <v>9805</v>
      </c>
    </row>
    <row r="126" spans="1:5" x14ac:dyDescent="0.25">
      <c r="A126" s="179">
        <v>2024</v>
      </c>
      <c r="B126" s="180" t="s">
        <v>143</v>
      </c>
      <c r="C126" s="181" t="s">
        <v>143</v>
      </c>
      <c r="D126" s="180" t="s">
        <v>492</v>
      </c>
      <c r="E126" s="182">
        <v>7320</v>
      </c>
    </row>
    <row r="127" spans="1:5" x14ac:dyDescent="0.25">
      <c r="A127" s="179">
        <v>2024</v>
      </c>
      <c r="B127" s="180" t="s">
        <v>144</v>
      </c>
      <c r="C127" s="181" t="s">
        <v>144</v>
      </c>
      <c r="D127" s="180" t="s">
        <v>493</v>
      </c>
      <c r="E127" s="182">
        <v>8258</v>
      </c>
    </row>
    <row r="128" spans="1:5" x14ac:dyDescent="0.25">
      <c r="A128" s="179">
        <v>2024</v>
      </c>
      <c r="B128" s="180" t="s">
        <v>145</v>
      </c>
      <c r="C128" s="181" t="s">
        <v>145</v>
      </c>
      <c r="D128" s="180" t="s">
        <v>494</v>
      </c>
      <c r="E128" s="182">
        <v>8640</v>
      </c>
    </row>
    <row r="129" spans="1:5" x14ac:dyDescent="0.25">
      <c r="A129" s="179">
        <v>2024</v>
      </c>
      <c r="B129" s="180" t="s">
        <v>146</v>
      </c>
      <c r="C129" s="181" t="s">
        <v>146</v>
      </c>
      <c r="D129" s="180" t="s">
        <v>495</v>
      </c>
      <c r="E129" s="182">
        <v>3181</v>
      </c>
    </row>
    <row r="130" spans="1:5" x14ac:dyDescent="0.25">
      <c r="A130" s="179">
        <v>2024</v>
      </c>
      <c r="B130" s="180" t="s">
        <v>149</v>
      </c>
      <c r="C130" s="181" t="s">
        <v>149</v>
      </c>
      <c r="D130" s="180" t="s">
        <v>497</v>
      </c>
      <c r="E130" s="182">
        <v>3775</v>
      </c>
    </row>
    <row r="131" spans="1:5" x14ac:dyDescent="0.25">
      <c r="A131" s="179">
        <v>2024</v>
      </c>
      <c r="B131" s="180" t="s">
        <v>150</v>
      </c>
      <c r="C131" s="181" t="s">
        <v>150</v>
      </c>
      <c r="D131" s="180" t="s">
        <v>498</v>
      </c>
      <c r="E131" s="182">
        <v>191</v>
      </c>
    </row>
    <row r="132" spans="1:5" x14ac:dyDescent="0.25">
      <c r="A132" s="179">
        <v>2024</v>
      </c>
      <c r="B132" s="180" t="s">
        <v>151</v>
      </c>
      <c r="C132" s="181" t="s">
        <v>151</v>
      </c>
      <c r="D132" s="180" t="s">
        <v>499</v>
      </c>
      <c r="E132" s="182">
        <v>15173</v>
      </c>
    </row>
    <row r="133" spans="1:5" x14ac:dyDescent="0.25">
      <c r="A133" s="179">
        <v>2024</v>
      </c>
      <c r="B133" s="180" t="s">
        <v>152</v>
      </c>
      <c r="C133" s="181" t="s">
        <v>152</v>
      </c>
      <c r="D133" s="180" t="s">
        <v>500</v>
      </c>
      <c r="E133" s="182">
        <v>302</v>
      </c>
    </row>
    <row r="134" spans="1:5" x14ac:dyDescent="0.25">
      <c r="A134" s="179">
        <v>2024</v>
      </c>
      <c r="B134" s="180" t="s">
        <v>153</v>
      </c>
      <c r="C134" s="181" t="s">
        <v>153</v>
      </c>
      <c r="D134" s="180" t="s">
        <v>501</v>
      </c>
      <c r="E134" s="182">
        <v>547</v>
      </c>
    </row>
    <row r="135" spans="1:5" x14ac:dyDescent="0.25">
      <c r="A135" s="179">
        <v>2024</v>
      </c>
      <c r="B135" s="180" t="s">
        <v>154</v>
      </c>
      <c r="C135" s="181" t="s">
        <v>154</v>
      </c>
      <c r="D135" s="180" t="s">
        <v>502</v>
      </c>
      <c r="E135" s="182">
        <v>7482</v>
      </c>
    </row>
    <row r="136" spans="1:5" x14ac:dyDescent="0.25">
      <c r="A136" s="179">
        <v>2024</v>
      </c>
      <c r="B136" s="180" t="s">
        <v>155</v>
      </c>
      <c r="C136" s="181" t="s">
        <v>155</v>
      </c>
      <c r="D136" s="180" t="s">
        <v>503</v>
      </c>
      <c r="E136" s="182">
        <v>3241</v>
      </c>
    </row>
    <row r="137" spans="1:5" x14ac:dyDescent="0.25">
      <c r="A137" s="179">
        <v>2024</v>
      </c>
      <c r="B137" s="180" t="s">
        <v>148</v>
      </c>
      <c r="C137" s="181" t="s">
        <v>148</v>
      </c>
      <c r="D137" s="180" t="s">
        <v>5</v>
      </c>
      <c r="E137" s="182">
        <v>4629</v>
      </c>
    </row>
    <row r="138" spans="1:5" x14ac:dyDescent="0.25">
      <c r="A138" s="179">
        <v>2024</v>
      </c>
      <c r="B138" s="180" t="s">
        <v>156</v>
      </c>
      <c r="C138" s="181" t="s">
        <v>156</v>
      </c>
      <c r="D138" s="180" t="s">
        <v>504</v>
      </c>
      <c r="E138" s="182">
        <v>4390</v>
      </c>
    </row>
    <row r="139" spans="1:5" x14ac:dyDescent="0.25">
      <c r="A139" s="179">
        <v>2024</v>
      </c>
      <c r="B139" s="180" t="s">
        <v>157</v>
      </c>
      <c r="C139" s="181" t="s">
        <v>157</v>
      </c>
      <c r="D139" s="180" t="s">
        <v>505</v>
      </c>
      <c r="E139" s="182">
        <v>1375</v>
      </c>
    </row>
    <row r="140" spans="1:5" x14ac:dyDescent="0.25">
      <c r="A140" s="179">
        <v>2024</v>
      </c>
      <c r="B140" s="180" t="s">
        <v>158</v>
      </c>
      <c r="C140" s="181" t="s">
        <v>158</v>
      </c>
      <c r="D140" s="180" t="s">
        <v>506</v>
      </c>
      <c r="E140" s="182">
        <v>10825</v>
      </c>
    </row>
    <row r="141" spans="1:5" x14ac:dyDescent="0.25">
      <c r="A141" s="179">
        <v>2024</v>
      </c>
      <c r="B141" s="180" t="s">
        <v>159</v>
      </c>
      <c r="C141" s="181" t="s">
        <v>159</v>
      </c>
      <c r="D141" s="180" t="s">
        <v>507</v>
      </c>
      <c r="E141" s="182">
        <v>6326</v>
      </c>
    </row>
    <row r="142" spans="1:5" x14ac:dyDescent="0.25">
      <c r="A142" s="179">
        <v>2024</v>
      </c>
      <c r="B142" s="180" t="s">
        <v>166</v>
      </c>
      <c r="C142" s="181" t="s">
        <v>166</v>
      </c>
      <c r="D142" s="180" t="s">
        <v>514</v>
      </c>
      <c r="E142" s="182">
        <v>7949</v>
      </c>
    </row>
    <row r="143" spans="1:5" x14ac:dyDescent="0.25">
      <c r="A143" s="179">
        <v>2024</v>
      </c>
      <c r="B143" s="180" t="s">
        <v>160</v>
      </c>
      <c r="C143" s="181" t="s">
        <v>160</v>
      </c>
      <c r="D143" s="180" t="s">
        <v>508</v>
      </c>
      <c r="E143" s="182">
        <v>4565</v>
      </c>
    </row>
    <row r="144" spans="1:5" x14ac:dyDescent="0.25">
      <c r="A144" s="179">
        <v>2024</v>
      </c>
      <c r="B144" s="180" t="s">
        <v>161</v>
      </c>
      <c r="C144" s="181" t="s">
        <v>161</v>
      </c>
      <c r="D144" s="180" t="s">
        <v>509</v>
      </c>
      <c r="E144" s="182">
        <v>1423</v>
      </c>
    </row>
    <row r="145" spans="1:5" x14ac:dyDescent="0.25">
      <c r="A145" s="179">
        <v>2024</v>
      </c>
      <c r="B145" s="180" t="s">
        <v>162</v>
      </c>
      <c r="C145" s="181" t="s">
        <v>162</v>
      </c>
      <c r="D145" s="180" t="s">
        <v>510</v>
      </c>
      <c r="E145" s="182">
        <v>8929</v>
      </c>
    </row>
    <row r="146" spans="1:5" x14ac:dyDescent="0.25">
      <c r="A146" s="179">
        <v>2024</v>
      </c>
      <c r="B146" s="180" t="s">
        <v>163</v>
      </c>
      <c r="C146" s="181" t="s">
        <v>163</v>
      </c>
      <c r="D146" s="180" t="s">
        <v>511</v>
      </c>
      <c r="E146" s="182">
        <v>209807</v>
      </c>
    </row>
    <row r="147" spans="1:5" x14ac:dyDescent="0.25">
      <c r="A147" s="179">
        <v>2024</v>
      </c>
      <c r="B147" s="180" t="s">
        <v>164</v>
      </c>
      <c r="C147" s="181" t="s">
        <v>164</v>
      </c>
      <c r="D147" s="180" t="s">
        <v>512</v>
      </c>
      <c r="E147" s="182">
        <v>4987</v>
      </c>
    </row>
    <row r="148" spans="1:5" x14ac:dyDescent="0.25">
      <c r="A148" s="179">
        <v>2024</v>
      </c>
      <c r="B148" s="180" t="s">
        <v>165</v>
      </c>
      <c r="C148" s="181" t="s">
        <v>165</v>
      </c>
      <c r="D148" s="180" t="s">
        <v>513</v>
      </c>
      <c r="E148" s="182">
        <v>208</v>
      </c>
    </row>
    <row r="149" spans="1:5" x14ac:dyDescent="0.25">
      <c r="A149" s="179">
        <v>2024</v>
      </c>
      <c r="B149" s="180" t="s">
        <v>167</v>
      </c>
      <c r="C149" s="181" t="s">
        <v>167</v>
      </c>
      <c r="D149" s="180" t="s">
        <v>515</v>
      </c>
      <c r="E149" s="182">
        <v>156</v>
      </c>
    </row>
    <row r="150" spans="1:5" x14ac:dyDescent="0.25">
      <c r="A150" s="179">
        <v>2024</v>
      </c>
      <c r="B150" s="180" t="s">
        <v>169</v>
      </c>
      <c r="C150" s="181" t="s">
        <v>169</v>
      </c>
      <c r="D150" s="180" t="s">
        <v>517</v>
      </c>
      <c r="E150" s="182">
        <v>1510</v>
      </c>
    </row>
    <row r="151" spans="1:5" x14ac:dyDescent="0.25">
      <c r="A151" s="179">
        <v>2024</v>
      </c>
      <c r="B151" s="180" t="s">
        <v>170</v>
      </c>
      <c r="C151" s="181" t="s">
        <v>170</v>
      </c>
      <c r="D151" s="180" t="s">
        <v>518</v>
      </c>
      <c r="E151" s="182">
        <v>88125</v>
      </c>
    </row>
    <row r="152" spans="1:5" x14ac:dyDescent="0.25">
      <c r="A152" s="179">
        <v>2024</v>
      </c>
      <c r="B152" s="180" t="s">
        <v>171</v>
      </c>
      <c r="C152" s="181" t="s">
        <v>171</v>
      </c>
      <c r="D152" s="180" t="s">
        <v>519</v>
      </c>
      <c r="E152" s="182">
        <v>0</v>
      </c>
    </row>
    <row r="153" spans="1:5" x14ac:dyDescent="0.25">
      <c r="A153" s="179">
        <v>2024</v>
      </c>
      <c r="B153" s="180" t="s">
        <v>172</v>
      </c>
      <c r="C153" s="181" t="s">
        <v>172</v>
      </c>
      <c r="D153" s="180" t="s">
        <v>520</v>
      </c>
      <c r="E153" s="182">
        <v>3858</v>
      </c>
    </row>
    <row r="154" spans="1:5" x14ac:dyDescent="0.25">
      <c r="A154" s="179">
        <v>2024</v>
      </c>
      <c r="B154" s="180" t="s">
        <v>173</v>
      </c>
      <c r="C154" s="181" t="s">
        <v>173</v>
      </c>
      <c r="D154" s="180" t="s">
        <v>521</v>
      </c>
      <c r="E154" s="182">
        <v>3907</v>
      </c>
    </row>
    <row r="155" spans="1:5" x14ac:dyDescent="0.25">
      <c r="A155" s="179">
        <v>2024</v>
      </c>
      <c r="B155" s="180" t="s">
        <v>174</v>
      </c>
      <c r="C155" s="181" t="s">
        <v>174</v>
      </c>
      <c r="D155" s="180" t="s">
        <v>522</v>
      </c>
      <c r="E155" s="182">
        <v>8406</v>
      </c>
    </row>
    <row r="156" spans="1:5" x14ac:dyDescent="0.25">
      <c r="A156" s="179">
        <v>2024</v>
      </c>
      <c r="B156" s="180" t="s">
        <v>175</v>
      </c>
      <c r="C156" s="181" t="s">
        <v>175</v>
      </c>
      <c r="D156" s="180" t="s">
        <v>523</v>
      </c>
      <c r="E156" s="182">
        <v>7012</v>
      </c>
    </row>
    <row r="157" spans="1:5" x14ac:dyDescent="0.25">
      <c r="A157" s="179">
        <v>2024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2024</v>
      </c>
      <c r="B158" s="180" t="s">
        <v>177</v>
      </c>
      <c r="C158" s="181" t="s">
        <v>177</v>
      </c>
      <c r="D158" s="180" t="s">
        <v>525</v>
      </c>
      <c r="E158" s="182">
        <v>6426</v>
      </c>
    </row>
    <row r="159" spans="1:5" x14ac:dyDescent="0.25">
      <c r="A159" s="179">
        <v>2024</v>
      </c>
      <c r="B159" s="180" t="s">
        <v>178</v>
      </c>
      <c r="C159" s="181" t="s">
        <v>178</v>
      </c>
      <c r="D159" s="180" t="s">
        <v>526</v>
      </c>
      <c r="E159" s="182">
        <v>3482</v>
      </c>
    </row>
    <row r="160" spans="1:5" x14ac:dyDescent="0.25">
      <c r="A160" s="179">
        <v>2024</v>
      </c>
      <c r="B160" s="180" t="s">
        <v>180</v>
      </c>
      <c r="C160" s="181" t="s">
        <v>180</v>
      </c>
      <c r="D160" s="180" t="s">
        <v>528</v>
      </c>
      <c r="E160" s="182">
        <v>209</v>
      </c>
    </row>
    <row r="161" spans="1:5" x14ac:dyDescent="0.25">
      <c r="A161" s="179">
        <v>2024</v>
      </c>
      <c r="B161" s="180" t="s">
        <v>181</v>
      </c>
      <c r="C161" s="181" t="s">
        <v>181</v>
      </c>
      <c r="D161" s="180" t="s">
        <v>529</v>
      </c>
      <c r="E161" s="182">
        <v>1802</v>
      </c>
    </row>
    <row r="162" spans="1:5" x14ac:dyDescent="0.25">
      <c r="A162" s="179">
        <v>2024</v>
      </c>
      <c r="B162" s="180" t="s">
        <v>182</v>
      </c>
      <c r="C162" s="181" t="s">
        <v>182</v>
      </c>
      <c r="D162" s="180" t="s">
        <v>530</v>
      </c>
      <c r="E162" s="182">
        <v>0</v>
      </c>
    </row>
    <row r="163" spans="1:5" x14ac:dyDescent="0.25">
      <c r="A163" s="179">
        <v>2024</v>
      </c>
      <c r="B163" s="180" t="s">
        <v>184</v>
      </c>
      <c r="C163" s="181" t="s">
        <v>184</v>
      </c>
      <c r="D163" s="180" t="s">
        <v>532</v>
      </c>
      <c r="E163" s="182">
        <v>98951</v>
      </c>
    </row>
    <row r="164" spans="1:5" x14ac:dyDescent="0.25">
      <c r="A164" s="179">
        <v>2024</v>
      </c>
      <c r="B164" s="180" t="s">
        <v>185</v>
      </c>
      <c r="C164" s="181" t="s">
        <v>185</v>
      </c>
      <c r="D164" s="180" t="s">
        <v>533</v>
      </c>
      <c r="E164" s="182">
        <v>1754</v>
      </c>
    </row>
    <row r="165" spans="1:5" x14ac:dyDescent="0.25">
      <c r="A165" s="179">
        <v>2024</v>
      </c>
      <c r="B165" s="180" t="s">
        <v>186</v>
      </c>
      <c r="C165" s="181" t="s">
        <v>186</v>
      </c>
      <c r="D165" s="180" t="s">
        <v>534</v>
      </c>
      <c r="E165" s="182">
        <v>9752</v>
      </c>
    </row>
    <row r="166" spans="1:5" x14ac:dyDescent="0.25">
      <c r="A166" s="179">
        <v>2024</v>
      </c>
      <c r="B166" s="180" t="s">
        <v>187</v>
      </c>
      <c r="C166" s="181" t="s">
        <v>187</v>
      </c>
      <c r="D166" s="180" t="s">
        <v>535</v>
      </c>
      <c r="E166" s="182">
        <v>2186</v>
      </c>
    </row>
    <row r="167" spans="1:5" x14ac:dyDescent="0.25">
      <c r="A167" s="179">
        <v>2024</v>
      </c>
      <c r="B167" s="180" t="s">
        <v>188</v>
      </c>
      <c r="C167" s="181" t="s">
        <v>188</v>
      </c>
      <c r="D167" s="180" t="s">
        <v>536</v>
      </c>
      <c r="E167" s="182">
        <v>2133</v>
      </c>
    </row>
    <row r="168" spans="1:5" x14ac:dyDescent="0.25">
      <c r="A168" s="179">
        <v>2024</v>
      </c>
      <c r="B168" s="180" t="s">
        <v>190</v>
      </c>
      <c r="C168" s="181" t="s">
        <v>190</v>
      </c>
      <c r="D168" s="180" t="s">
        <v>537</v>
      </c>
      <c r="E168" s="182">
        <v>3683</v>
      </c>
    </row>
    <row r="169" spans="1:5" x14ac:dyDescent="0.25">
      <c r="A169" s="179">
        <v>2024</v>
      </c>
      <c r="B169" s="180" t="s">
        <v>191</v>
      </c>
      <c r="C169" s="181" t="s">
        <v>191</v>
      </c>
      <c r="D169" s="180" t="s">
        <v>538</v>
      </c>
      <c r="E169" s="182">
        <v>5724</v>
      </c>
    </row>
    <row r="170" spans="1:5" x14ac:dyDescent="0.25">
      <c r="A170" s="179">
        <v>2024</v>
      </c>
      <c r="B170" s="180" t="s">
        <v>193</v>
      </c>
      <c r="C170" s="181" t="s">
        <v>193</v>
      </c>
      <c r="D170" s="180" t="s">
        <v>540</v>
      </c>
      <c r="E170" s="182">
        <v>3106</v>
      </c>
    </row>
    <row r="171" spans="1:5" x14ac:dyDescent="0.25">
      <c r="A171" s="179">
        <v>2024</v>
      </c>
      <c r="B171" s="180" t="s">
        <v>194</v>
      </c>
      <c r="C171" s="181" t="s">
        <v>194</v>
      </c>
      <c r="D171" s="180" t="s">
        <v>541</v>
      </c>
      <c r="E171" s="182">
        <v>3318</v>
      </c>
    </row>
    <row r="172" spans="1:5" x14ac:dyDescent="0.25">
      <c r="A172" s="179">
        <v>2024</v>
      </c>
      <c r="B172" s="180" t="s">
        <v>195</v>
      </c>
      <c r="C172" s="181" t="s">
        <v>195</v>
      </c>
      <c r="D172" s="180" t="s">
        <v>542</v>
      </c>
      <c r="E172" s="182">
        <v>10047</v>
      </c>
    </row>
    <row r="173" spans="1:5" x14ac:dyDescent="0.25">
      <c r="A173" s="179">
        <v>2024</v>
      </c>
      <c r="B173" s="180" t="s">
        <v>196</v>
      </c>
      <c r="C173" s="181" t="s">
        <v>196</v>
      </c>
      <c r="D173" s="180" t="s">
        <v>543</v>
      </c>
      <c r="E173" s="182">
        <v>2443</v>
      </c>
    </row>
    <row r="174" spans="1:5" x14ac:dyDescent="0.25">
      <c r="A174" s="179">
        <v>2024</v>
      </c>
      <c r="B174" s="180" t="s">
        <v>197</v>
      </c>
      <c r="C174" s="181" t="s">
        <v>197</v>
      </c>
      <c r="D174" s="180" t="s">
        <v>544</v>
      </c>
      <c r="E174" s="182">
        <v>3459</v>
      </c>
    </row>
    <row r="175" spans="1:5" x14ac:dyDescent="0.25">
      <c r="A175" s="179">
        <v>2024</v>
      </c>
      <c r="B175" s="180" t="s">
        <v>198</v>
      </c>
      <c r="C175" s="181" t="s">
        <v>198</v>
      </c>
      <c r="D175" s="180" t="s">
        <v>545</v>
      </c>
      <c r="E175" s="182">
        <v>11944</v>
      </c>
    </row>
    <row r="176" spans="1:5" x14ac:dyDescent="0.25">
      <c r="A176" s="179">
        <v>2024</v>
      </c>
      <c r="B176" s="180" t="s">
        <v>199</v>
      </c>
      <c r="C176" s="181" t="s">
        <v>199</v>
      </c>
      <c r="D176" s="180" t="s">
        <v>546</v>
      </c>
      <c r="E176" s="182">
        <v>11359</v>
      </c>
    </row>
    <row r="177" spans="1:5" x14ac:dyDescent="0.25">
      <c r="A177" s="179">
        <v>2024</v>
      </c>
      <c r="B177" s="180" t="s">
        <v>200</v>
      </c>
      <c r="C177" s="181" t="s">
        <v>200</v>
      </c>
      <c r="D177" s="180" t="s">
        <v>547</v>
      </c>
      <c r="E177" s="182">
        <v>1644</v>
      </c>
    </row>
    <row r="178" spans="1:5" x14ac:dyDescent="0.25">
      <c r="A178" s="179">
        <v>2024</v>
      </c>
      <c r="B178" s="180" t="s">
        <v>201</v>
      </c>
      <c r="C178" s="181" t="s">
        <v>201</v>
      </c>
      <c r="D178" s="180" t="s">
        <v>548</v>
      </c>
      <c r="E178" s="182">
        <v>79567</v>
      </c>
    </row>
    <row r="179" spans="1:5" x14ac:dyDescent="0.25">
      <c r="A179" s="179">
        <v>2024</v>
      </c>
      <c r="B179" s="180" t="s">
        <v>203</v>
      </c>
      <c r="C179" s="181" t="s">
        <v>203</v>
      </c>
      <c r="D179" s="180" t="s">
        <v>550</v>
      </c>
      <c r="E179" s="182">
        <v>4528</v>
      </c>
    </row>
    <row r="180" spans="1:5" x14ac:dyDescent="0.25">
      <c r="A180" s="179">
        <v>2024</v>
      </c>
      <c r="B180" s="180" t="s">
        <v>204</v>
      </c>
      <c r="C180" s="181" t="s">
        <v>204</v>
      </c>
      <c r="D180" s="180" t="s">
        <v>551</v>
      </c>
      <c r="E180" s="182">
        <v>267</v>
      </c>
    </row>
    <row r="181" spans="1:5" x14ac:dyDescent="0.25">
      <c r="A181" s="179">
        <v>2024</v>
      </c>
      <c r="B181" s="180" t="s">
        <v>208</v>
      </c>
      <c r="C181" s="181" t="s">
        <v>208</v>
      </c>
      <c r="D181" s="180" t="s">
        <v>555</v>
      </c>
      <c r="E181" s="182">
        <v>14674</v>
      </c>
    </row>
    <row r="182" spans="1:5" x14ac:dyDescent="0.25">
      <c r="A182" s="179">
        <v>2024</v>
      </c>
      <c r="B182" s="180" t="s">
        <v>205</v>
      </c>
      <c r="C182" s="181" t="s">
        <v>205</v>
      </c>
      <c r="D182" s="180" t="s">
        <v>552</v>
      </c>
      <c r="E182" s="182">
        <v>6421</v>
      </c>
    </row>
    <row r="183" spans="1:5" x14ac:dyDescent="0.25">
      <c r="A183" s="179">
        <v>2024</v>
      </c>
      <c r="B183" s="180" t="s">
        <v>206</v>
      </c>
      <c r="C183" s="181" t="s">
        <v>206</v>
      </c>
      <c r="D183" s="180" t="s">
        <v>553</v>
      </c>
      <c r="E183" s="182">
        <v>261</v>
      </c>
    </row>
    <row r="184" spans="1:5" x14ac:dyDescent="0.25">
      <c r="A184" s="179">
        <v>2024</v>
      </c>
      <c r="B184" s="180" t="s">
        <v>207</v>
      </c>
      <c r="C184" s="181" t="s">
        <v>207</v>
      </c>
      <c r="D184" s="180" t="s">
        <v>554</v>
      </c>
      <c r="E184" s="182">
        <v>378</v>
      </c>
    </row>
    <row r="185" spans="1:5" x14ac:dyDescent="0.25">
      <c r="A185" s="179">
        <v>2024</v>
      </c>
      <c r="B185" s="180" t="s">
        <v>202</v>
      </c>
      <c r="C185" s="181" t="s">
        <v>202</v>
      </c>
      <c r="D185" s="180" t="s">
        <v>549</v>
      </c>
      <c r="E185" s="182">
        <v>0</v>
      </c>
    </row>
    <row r="186" spans="1:5" x14ac:dyDescent="0.25">
      <c r="A186" s="179">
        <v>2024</v>
      </c>
      <c r="B186" s="180" t="s">
        <v>209</v>
      </c>
      <c r="C186" s="181" t="s">
        <v>209</v>
      </c>
      <c r="D186" s="180" t="s">
        <v>556</v>
      </c>
      <c r="E186" s="182">
        <v>1082</v>
      </c>
    </row>
    <row r="187" spans="1:5" x14ac:dyDescent="0.25">
      <c r="A187" s="179">
        <v>2024</v>
      </c>
      <c r="B187" s="180" t="s">
        <v>210</v>
      </c>
      <c r="C187" s="181" t="s">
        <v>210</v>
      </c>
      <c r="D187" s="180" t="s">
        <v>557</v>
      </c>
      <c r="E187" s="182">
        <v>6500</v>
      </c>
    </row>
    <row r="188" spans="1:5" x14ac:dyDescent="0.25">
      <c r="A188" s="179">
        <v>2024</v>
      </c>
      <c r="B188" s="180" t="s">
        <v>211</v>
      </c>
      <c r="C188" s="181" t="s">
        <v>211</v>
      </c>
      <c r="D188" s="180" t="s">
        <v>558</v>
      </c>
      <c r="E188" s="182">
        <v>526</v>
      </c>
    </row>
    <row r="189" spans="1:5" x14ac:dyDescent="0.25">
      <c r="A189" s="179">
        <v>2024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2024</v>
      </c>
      <c r="B190" s="180" t="s">
        <v>213</v>
      </c>
      <c r="C190" s="181" t="s">
        <v>213</v>
      </c>
      <c r="D190" s="180" t="s">
        <v>560</v>
      </c>
      <c r="E190" s="182">
        <v>2782</v>
      </c>
    </row>
    <row r="191" spans="1:5" x14ac:dyDescent="0.25">
      <c r="A191" s="179">
        <v>2024</v>
      </c>
      <c r="B191" s="180" t="s">
        <v>214</v>
      </c>
      <c r="C191" s="181" t="s">
        <v>214</v>
      </c>
      <c r="D191" s="180" t="s">
        <v>561</v>
      </c>
      <c r="E191" s="182">
        <v>1111</v>
      </c>
    </row>
    <row r="192" spans="1:5" x14ac:dyDescent="0.25">
      <c r="A192" s="179">
        <v>2024</v>
      </c>
      <c r="B192" s="180" t="s">
        <v>215</v>
      </c>
      <c r="C192" s="181" t="s">
        <v>215</v>
      </c>
      <c r="D192" s="180" t="s">
        <v>562</v>
      </c>
      <c r="E192" s="182">
        <v>2352</v>
      </c>
    </row>
    <row r="193" spans="1:5" x14ac:dyDescent="0.25">
      <c r="A193" s="179">
        <v>2024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2024</v>
      </c>
      <c r="B194" s="180" t="s">
        <v>217</v>
      </c>
      <c r="C194" s="181" t="s">
        <v>217</v>
      </c>
      <c r="D194" s="180" t="s">
        <v>564</v>
      </c>
      <c r="E194" s="182">
        <v>11277</v>
      </c>
    </row>
    <row r="195" spans="1:5" x14ac:dyDescent="0.25">
      <c r="A195" s="179">
        <v>2024</v>
      </c>
      <c r="B195" s="180" t="s">
        <v>218</v>
      </c>
      <c r="C195" s="181" t="s">
        <v>218</v>
      </c>
      <c r="D195" s="180" t="s">
        <v>565</v>
      </c>
      <c r="E195" s="182">
        <v>1458</v>
      </c>
    </row>
    <row r="196" spans="1:5" x14ac:dyDescent="0.25">
      <c r="A196" s="179">
        <v>2024</v>
      </c>
      <c r="B196" s="180" t="s">
        <v>219</v>
      </c>
      <c r="C196" s="181" t="s">
        <v>219</v>
      </c>
      <c r="D196" s="180" t="s">
        <v>566</v>
      </c>
      <c r="E196" s="182">
        <v>19349</v>
      </c>
    </row>
    <row r="197" spans="1:5" x14ac:dyDescent="0.25">
      <c r="A197" s="179">
        <v>2024</v>
      </c>
      <c r="B197" s="180" t="s">
        <v>220</v>
      </c>
      <c r="C197" s="181" t="s">
        <v>220</v>
      </c>
      <c r="D197" s="180" t="s">
        <v>567</v>
      </c>
      <c r="E197" s="182">
        <v>1294</v>
      </c>
    </row>
    <row r="198" spans="1:5" x14ac:dyDescent="0.25">
      <c r="A198" s="179">
        <v>2024</v>
      </c>
      <c r="B198" s="180" t="s">
        <v>221</v>
      </c>
      <c r="C198" s="181" t="s">
        <v>221</v>
      </c>
      <c r="D198" s="180" t="s">
        <v>568</v>
      </c>
      <c r="E198" s="182">
        <v>10346</v>
      </c>
    </row>
    <row r="199" spans="1:5" x14ac:dyDescent="0.25">
      <c r="A199" s="179">
        <v>2024</v>
      </c>
      <c r="B199" s="180" t="s">
        <v>223</v>
      </c>
      <c r="C199" s="181" t="s">
        <v>223</v>
      </c>
      <c r="D199" s="180" t="s">
        <v>570</v>
      </c>
      <c r="E199" s="182">
        <v>9886</v>
      </c>
    </row>
    <row r="200" spans="1:5" x14ac:dyDescent="0.25">
      <c r="A200" s="179">
        <v>2024</v>
      </c>
      <c r="B200" s="180" t="s">
        <v>224</v>
      </c>
      <c r="C200" s="181" t="s">
        <v>224</v>
      </c>
      <c r="D200" s="180" t="s">
        <v>571</v>
      </c>
      <c r="E200" s="182">
        <v>0</v>
      </c>
    </row>
    <row r="201" spans="1:5" x14ac:dyDescent="0.25">
      <c r="A201" s="179">
        <v>2024</v>
      </c>
      <c r="B201" s="180" t="s">
        <v>222</v>
      </c>
      <c r="C201" s="181" t="s">
        <v>222</v>
      </c>
      <c r="D201" s="180" t="s">
        <v>569</v>
      </c>
      <c r="E201" s="182">
        <v>3162</v>
      </c>
    </row>
    <row r="202" spans="1:5" x14ac:dyDescent="0.25">
      <c r="A202" s="179">
        <v>2024</v>
      </c>
      <c r="B202" s="180" t="s">
        <v>225</v>
      </c>
      <c r="C202" s="181" t="s">
        <v>225</v>
      </c>
      <c r="D202" s="180" t="s">
        <v>572</v>
      </c>
      <c r="E202" s="182">
        <v>13877</v>
      </c>
    </row>
    <row r="203" spans="1:5" x14ac:dyDescent="0.25">
      <c r="A203" s="179">
        <v>2024</v>
      </c>
      <c r="B203" s="180" t="s">
        <v>141</v>
      </c>
      <c r="C203" s="181" t="s">
        <v>141</v>
      </c>
      <c r="D203" s="180" t="s">
        <v>491</v>
      </c>
      <c r="E203" s="182">
        <v>4847</v>
      </c>
    </row>
    <row r="204" spans="1:5" x14ac:dyDescent="0.25">
      <c r="A204" s="179">
        <v>2024</v>
      </c>
      <c r="B204" s="180" t="s">
        <v>29</v>
      </c>
      <c r="C204" s="181" t="s">
        <v>29</v>
      </c>
      <c r="D204" s="180" t="s">
        <v>384</v>
      </c>
      <c r="E204" s="182">
        <v>3477</v>
      </c>
    </row>
    <row r="205" spans="1:5" x14ac:dyDescent="0.25">
      <c r="A205" s="179">
        <v>2024</v>
      </c>
      <c r="B205" s="180" t="s">
        <v>183</v>
      </c>
      <c r="C205" s="181" t="s">
        <v>183</v>
      </c>
      <c r="D205" s="180" t="s">
        <v>531</v>
      </c>
      <c r="E205" s="182">
        <v>11647</v>
      </c>
    </row>
    <row r="206" spans="1:5" x14ac:dyDescent="0.25">
      <c r="A206" s="179">
        <v>2024</v>
      </c>
      <c r="B206" s="180" t="s">
        <v>228</v>
      </c>
      <c r="C206" s="181" t="s">
        <v>228</v>
      </c>
      <c r="D206" s="180" t="s">
        <v>790</v>
      </c>
      <c r="E206" s="182">
        <v>9477</v>
      </c>
    </row>
    <row r="207" spans="1:5" x14ac:dyDescent="0.25">
      <c r="A207" s="179">
        <v>2024</v>
      </c>
      <c r="B207" s="180" t="s">
        <v>57</v>
      </c>
      <c r="C207" s="181" t="s">
        <v>57</v>
      </c>
      <c r="D207" s="180" t="s">
        <v>409</v>
      </c>
      <c r="E207" s="182">
        <v>8499</v>
      </c>
    </row>
    <row r="208" spans="1:5" x14ac:dyDescent="0.25">
      <c r="A208" s="179">
        <v>2024</v>
      </c>
      <c r="B208" s="180" t="s">
        <v>232</v>
      </c>
      <c r="C208" s="181" t="s">
        <v>232</v>
      </c>
      <c r="D208" s="180" t="s">
        <v>577</v>
      </c>
      <c r="E208" s="182">
        <v>2200</v>
      </c>
    </row>
    <row r="209" spans="1:5" x14ac:dyDescent="0.25">
      <c r="A209" s="179">
        <v>2024</v>
      </c>
      <c r="B209" s="180" t="s">
        <v>231</v>
      </c>
      <c r="C209" s="181" t="s">
        <v>231</v>
      </c>
      <c r="D209" s="180" t="s">
        <v>576</v>
      </c>
      <c r="E209" s="182">
        <v>1397</v>
      </c>
    </row>
    <row r="210" spans="1:5" x14ac:dyDescent="0.25">
      <c r="A210" s="179">
        <v>2024</v>
      </c>
      <c r="B210" s="180" t="s">
        <v>230</v>
      </c>
      <c r="C210" s="181" t="s">
        <v>230</v>
      </c>
      <c r="D210" s="180" t="s">
        <v>575</v>
      </c>
      <c r="E210" s="182">
        <v>2651</v>
      </c>
    </row>
    <row r="211" spans="1:5" x14ac:dyDescent="0.25">
      <c r="A211" s="179">
        <v>2024</v>
      </c>
      <c r="B211" s="180" t="s">
        <v>233</v>
      </c>
      <c r="C211" s="181" t="s">
        <v>233</v>
      </c>
      <c r="D211" s="180" t="s">
        <v>578</v>
      </c>
      <c r="E211" s="182">
        <v>19727</v>
      </c>
    </row>
    <row r="212" spans="1:5" x14ac:dyDescent="0.25">
      <c r="A212" s="179">
        <v>2024</v>
      </c>
      <c r="B212" s="180" t="s">
        <v>234</v>
      </c>
      <c r="C212" s="181" t="s">
        <v>234</v>
      </c>
      <c r="D212" s="180" t="s">
        <v>579</v>
      </c>
      <c r="E212" s="182">
        <v>16010</v>
      </c>
    </row>
    <row r="213" spans="1:5" x14ac:dyDescent="0.25">
      <c r="A213" s="179">
        <v>2024</v>
      </c>
      <c r="B213" s="180" t="s">
        <v>235</v>
      </c>
      <c r="C213" s="181" t="s">
        <v>235</v>
      </c>
      <c r="D213" s="180" t="s">
        <v>580</v>
      </c>
      <c r="E213" s="182">
        <v>5039</v>
      </c>
    </row>
    <row r="214" spans="1:5" x14ac:dyDescent="0.25">
      <c r="A214" s="179">
        <v>2024</v>
      </c>
      <c r="B214" s="180" t="s">
        <v>36</v>
      </c>
      <c r="C214" s="181" t="s">
        <v>36</v>
      </c>
      <c r="D214" s="180" t="s">
        <v>390</v>
      </c>
      <c r="E214" s="182">
        <v>1823</v>
      </c>
    </row>
    <row r="215" spans="1:5" x14ac:dyDescent="0.25">
      <c r="A215" s="179">
        <v>2024</v>
      </c>
      <c r="B215" s="180" t="s">
        <v>227</v>
      </c>
      <c r="C215" s="181" t="s">
        <v>227</v>
      </c>
      <c r="D215" s="180" t="s">
        <v>574</v>
      </c>
      <c r="E215" s="182">
        <v>7095</v>
      </c>
    </row>
    <row r="216" spans="1:5" x14ac:dyDescent="0.25">
      <c r="A216" s="179">
        <v>2024</v>
      </c>
      <c r="B216" s="180" t="s">
        <v>236</v>
      </c>
      <c r="C216" s="181" t="s">
        <v>236</v>
      </c>
      <c r="D216" s="180" t="s">
        <v>581</v>
      </c>
      <c r="E216" s="182">
        <v>295</v>
      </c>
    </row>
    <row r="217" spans="1:5" x14ac:dyDescent="0.25">
      <c r="A217" s="179">
        <v>2024</v>
      </c>
      <c r="B217" s="180" t="s">
        <v>237</v>
      </c>
      <c r="C217" s="181" t="s">
        <v>237</v>
      </c>
      <c r="D217" s="180" t="s">
        <v>582</v>
      </c>
      <c r="E217" s="182">
        <v>21556</v>
      </c>
    </row>
    <row r="218" spans="1:5" x14ac:dyDescent="0.25">
      <c r="A218" s="179">
        <v>2024</v>
      </c>
      <c r="B218" s="180" t="s">
        <v>239</v>
      </c>
      <c r="C218" s="181" t="s">
        <v>239</v>
      </c>
      <c r="D218" s="180" t="s">
        <v>805</v>
      </c>
      <c r="E218" s="182">
        <v>0</v>
      </c>
    </row>
    <row r="219" spans="1:5" x14ac:dyDescent="0.25">
      <c r="A219" s="179">
        <v>2024</v>
      </c>
      <c r="B219" s="180" t="s">
        <v>240</v>
      </c>
      <c r="C219" s="181" t="s">
        <v>240</v>
      </c>
      <c r="D219" s="180" t="s">
        <v>584</v>
      </c>
      <c r="E219" s="182">
        <v>4091</v>
      </c>
    </row>
    <row r="220" spans="1:5" x14ac:dyDescent="0.25">
      <c r="A220" s="179">
        <v>2024</v>
      </c>
      <c r="B220" s="180" t="s">
        <v>241</v>
      </c>
      <c r="C220" s="181" t="s">
        <v>241</v>
      </c>
      <c r="D220" s="180" t="s">
        <v>585</v>
      </c>
      <c r="E220" s="182">
        <v>4188</v>
      </c>
    </row>
    <row r="221" spans="1:5" x14ac:dyDescent="0.25">
      <c r="A221" s="179">
        <v>2024</v>
      </c>
      <c r="B221" s="180" t="s">
        <v>242</v>
      </c>
      <c r="C221" s="181" t="s">
        <v>242</v>
      </c>
      <c r="D221" s="180" t="s">
        <v>586</v>
      </c>
      <c r="E221" s="182">
        <v>13256</v>
      </c>
    </row>
    <row r="222" spans="1:5" x14ac:dyDescent="0.25">
      <c r="A222" s="179">
        <v>2024</v>
      </c>
      <c r="B222" s="180" t="s">
        <v>243</v>
      </c>
      <c r="C222" s="181" t="s">
        <v>243</v>
      </c>
      <c r="D222" s="180" t="s">
        <v>587</v>
      </c>
      <c r="E222" s="182">
        <v>4388</v>
      </c>
    </row>
    <row r="223" spans="1:5" x14ac:dyDescent="0.25">
      <c r="A223" s="179">
        <v>2024</v>
      </c>
      <c r="B223" s="180" t="s">
        <v>244</v>
      </c>
      <c r="C223" s="181" t="s">
        <v>244</v>
      </c>
      <c r="D223" s="180" t="s">
        <v>588</v>
      </c>
      <c r="E223" s="182">
        <v>1476</v>
      </c>
    </row>
    <row r="224" spans="1:5" x14ac:dyDescent="0.25">
      <c r="A224" s="179">
        <v>2024</v>
      </c>
      <c r="B224" s="180" t="s">
        <v>245</v>
      </c>
      <c r="C224" s="181" t="s">
        <v>245</v>
      </c>
      <c r="D224" s="180" t="s">
        <v>589</v>
      </c>
      <c r="E224" s="182">
        <v>5681</v>
      </c>
    </row>
    <row r="225" spans="1:5" x14ac:dyDescent="0.25">
      <c r="A225" s="179">
        <v>2024</v>
      </c>
      <c r="B225" s="180" t="s">
        <v>246</v>
      </c>
      <c r="C225" s="181" t="s">
        <v>246</v>
      </c>
      <c r="D225" s="180" t="s">
        <v>590</v>
      </c>
      <c r="E225" s="182">
        <v>4967</v>
      </c>
    </row>
    <row r="226" spans="1:5" x14ac:dyDescent="0.25">
      <c r="A226" s="179">
        <v>2024</v>
      </c>
      <c r="B226" s="180" t="s">
        <v>247</v>
      </c>
      <c r="C226" s="181" t="s">
        <v>247</v>
      </c>
      <c r="D226" s="180" t="s">
        <v>591</v>
      </c>
      <c r="E226" s="182">
        <v>13268</v>
      </c>
    </row>
    <row r="227" spans="1:5" x14ac:dyDescent="0.25">
      <c r="A227" s="179">
        <v>2024</v>
      </c>
      <c r="B227" s="180" t="s">
        <v>248</v>
      </c>
      <c r="C227" s="181" t="s">
        <v>248</v>
      </c>
      <c r="D227" s="180" t="s">
        <v>592</v>
      </c>
      <c r="E227" s="182">
        <v>10629</v>
      </c>
    </row>
    <row r="228" spans="1:5" x14ac:dyDescent="0.25">
      <c r="A228" s="179">
        <v>2024</v>
      </c>
      <c r="B228" s="180" t="s">
        <v>249</v>
      </c>
      <c r="C228" s="181" t="s">
        <v>249</v>
      </c>
      <c r="D228" s="180" t="s">
        <v>593</v>
      </c>
      <c r="E228" s="182">
        <v>1054</v>
      </c>
    </row>
    <row r="229" spans="1:5" x14ac:dyDescent="0.25">
      <c r="A229" s="179">
        <v>2024</v>
      </c>
      <c r="B229" s="180" t="s">
        <v>258</v>
      </c>
      <c r="C229" s="181" t="s">
        <v>691</v>
      </c>
      <c r="D229" s="180" t="s">
        <v>6</v>
      </c>
      <c r="E229" s="182">
        <v>5109</v>
      </c>
    </row>
    <row r="230" spans="1:5" x14ac:dyDescent="0.25">
      <c r="A230" s="179">
        <v>2024</v>
      </c>
      <c r="B230" s="180" t="s">
        <v>251</v>
      </c>
      <c r="C230" s="181" t="s">
        <v>251</v>
      </c>
      <c r="D230" s="180" t="s">
        <v>595</v>
      </c>
      <c r="E230" s="182">
        <v>5169</v>
      </c>
    </row>
    <row r="231" spans="1:5" x14ac:dyDescent="0.25">
      <c r="A231" s="179">
        <v>2024</v>
      </c>
      <c r="B231" s="180" t="s">
        <v>252</v>
      </c>
      <c r="C231" s="181" t="s">
        <v>252</v>
      </c>
      <c r="D231" s="180" t="s">
        <v>596</v>
      </c>
      <c r="E231" s="182">
        <v>17811</v>
      </c>
    </row>
    <row r="232" spans="1:5" x14ac:dyDescent="0.25">
      <c r="A232" s="179">
        <v>2024</v>
      </c>
      <c r="B232" s="180" t="s">
        <v>253</v>
      </c>
      <c r="C232" s="181" t="s">
        <v>253</v>
      </c>
      <c r="D232" s="180" t="s">
        <v>597</v>
      </c>
      <c r="E232" s="182">
        <v>25181</v>
      </c>
    </row>
    <row r="233" spans="1:5" x14ac:dyDescent="0.25">
      <c r="A233" s="179">
        <v>2024</v>
      </c>
      <c r="B233" s="180" t="s">
        <v>254</v>
      </c>
      <c r="C233" s="181" t="s">
        <v>254</v>
      </c>
      <c r="D233" s="180" t="s">
        <v>598</v>
      </c>
      <c r="E233" s="182">
        <v>18116</v>
      </c>
    </row>
    <row r="234" spans="1:5" x14ac:dyDescent="0.25">
      <c r="A234" s="179">
        <v>2024</v>
      </c>
      <c r="B234" s="180" t="s">
        <v>255</v>
      </c>
      <c r="C234" s="181" t="s">
        <v>255</v>
      </c>
      <c r="D234" s="180" t="s">
        <v>599</v>
      </c>
      <c r="E234" s="182">
        <v>8783</v>
      </c>
    </row>
    <row r="235" spans="1:5" x14ac:dyDescent="0.25">
      <c r="A235" s="179">
        <v>2024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2024</v>
      </c>
      <c r="B236" s="180" t="s">
        <v>257</v>
      </c>
      <c r="C236" s="181" t="s">
        <v>257</v>
      </c>
      <c r="D236" s="180" t="s">
        <v>601</v>
      </c>
      <c r="E236" s="182">
        <v>6761</v>
      </c>
    </row>
    <row r="237" spans="1:5" x14ac:dyDescent="0.25">
      <c r="A237" s="179">
        <v>2024</v>
      </c>
      <c r="B237" s="180" t="s">
        <v>260</v>
      </c>
      <c r="C237" s="181" t="s">
        <v>260</v>
      </c>
      <c r="D237" s="180" t="s">
        <v>602</v>
      </c>
      <c r="E237" s="182">
        <v>0</v>
      </c>
    </row>
    <row r="238" spans="1:5" x14ac:dyDescent="0.25">
      <c r="A238" s="179">
        <v>2024</v>
      </c>
      <c r="B238" s="180" t="s">
        <v>261</v>
      </c>
      <c r="C238" s="181" t="s">
        <v>261</v>
      </c>
      <c r="D238" s="180" t="s">
        <v>603</v>
      </c>
      <c r="E238" s="182">
        <v>5596</v>
      </c>
    </row>
    <row r="239" spans="1:5" x14ac:dyDescent="0.25">
      <c r="A239" s="179">
        <v>2024</v>
      </c>
      <c r="B239" s="180" t="s">
        <v>262</v>
      </c>
      <c r="C239" s="181" t="s">
        <v>262</v>
      </c>
      <c r="D239" s="180" t="s">
        <v>604</v>
      </c>
      <c r="E239" s="182">
        <v>5043</v>
      </c>
    </row>
    <row r="240" spans="1:5" x14ac:dyDescent="0.25">
      <c r="A240" s="179">
        <v>2024</v>
      </c>
      <c r="B240" s="180" t="s">
        <v>119</v>
      </c>
      <c r="C240" s="181" t="s">
        <v>119</v>
      </c>
      <c r="D240" s="180" t="s">
        <v>469</v>
      </c>
      <c r="E240" s="182">
        <v>4211</v>
      </c>
    </row>
    <row r="241" spans="1:5" x14ac:dyDescent="0.25">
      <c r="A241" s="179">
        <v>2024</v>
      </c>
      <c r="B241" s="180" t="s">
        <v>238</v>
      </c>
      <c r="C241" s="181" t="s">
        <v>689</v>
      </c>
      <c r="D241" s="180" t="s">
        <v>583</v>
      </c>
      <c r="E241" s="182">
        <v>12583</v>
      </c>
    </row>
    <row r="242" spans="1:5" x14ac:dyDescent="0.25">
      <c r="A242" s="179">
        <v>2024</v>
      </c>
      <c r="B242" s="180" t="s">
        <v>263</v>
      </c>
      <c r="C242" s="181" t="s">
        <v>263</v>
      </c>
      <c r="D242" s="180" t="s">
        <v>605</v>
      </c>
      <c r="E242" s="182">
        <v>153</v>
      </c>
    </row>
    <row r="243" spans="1:5" x14ac:dyDescent="0.25">
      <c r="A243" s="179">
        <v>2024</v>
      </c>
      <c r="B243" s="180" t="s">
        <v>264</v>
      </c>
      <c r="C243" s="181" t="s">
        <v>264</v>
      </c>
      <c r="D243" s="180" t="s">
        <v>606</v>
      </c>
      <c r="E243" s="182">
        <v>5328</v>
      </c>
    </row>
    <row r="244" spans="1:5" x14ac:dyDescent="0.25">
      <c r="A244" s="179">
        <v>2024</v>
      </c>
      <c r="B244" s="180" t="s">
        <v>265</v>
      </c>
      <c r="C244" s="181" t="s">
        <v>265</v>
      </c>
      <c r="D244" s="180" t="s">
        <v>607</v>
      </c>
      <c r="E244" s="182">
        <v>967</v>
      </c>
    </row>
    <row r="245" spans="1:5" x14ac:dyDescent="0.25">
      <c r="A245" s="179">
        <v>2024</v>
      </c>
      <c r="B245" s="180" t="s">
        <v>266</v>
      </c>
      <c r="C245" s="181" t="s">
        <v>266</v>
      </c>
      <c r="D245" s="180" t="s">
        <v>608</v>
      </c>
      <c r="E245" s="182">
        <v>314</v>
      </c>
    </row>
    <row r="246" spans="1:5" x14ac:dyDescent="0.25">
      <c r="A246" s="179">
        <v>2024</v>
      </c>
      <c r="B246" s="180" t="s">
        <v>268</v>
      </c>
      <c r="C246" s="181" t="s">
        <v>268</v>
      </c>
      <c r="D246" s="180" t="s">
        <v>610</v>
      </c>
      <c r="E246" s="182">
        <v>10403</v>
      </c>
    </row>
    <row r="247" spans="1:5" x14ac:dyDescent="0.25">
      <c r="A247" s="179">
        <v>2024</v>
      </c>
      <c r="B247" s="180" t="s">
        <v>269</v>
      </c>
      <c r="C247" s="181" t="s">
        <v>269</v>
      </c>
      <c r="D247" s="180" t="s">
        <v>611</v>
      </c>
      <c r="E247" s="182">
        <v>2983</v>
      </c>
    </row>
    <row r="248" spans="1:5" x14ac:dyDescent="0.25">
      <c r="A248" s="179">
        <v>2024</v>
      </c>
      <c r="B248" s="180" t="s">
        <v>270</v>
      </c>
      <c r="C248" s="181" t="s">
        <v>270</v>
      </c>
      <c r="D248" s="180" t="s">
        <v>612</v>
      </c>
      <c r="E248" s="182">
        <v>1785</v>
      </c>
    </row>
    <row r="249" spans="1:5" x14ac:dyDescent="0.25">
      <c r="A249" s="179">
        <v>2024</v>
      </c>
      <c r="B249" s="180" t="s">
        <v>271</v>
      </c>
      <c r="C249" s="181" t="s">
        <v>271</v>
      </c>
      <c r="D249" s="180" t="s">
        <v>613</v>
      </c>
      <c r="E249" s="182">
        <v>10438</v>
      </c>
    </row>
    <row r="250" spans="1:5" x14ac:dyDescent="0.25">
      <c r="A250" s="179">
        <v>2024</v>
      </c>
      <c r="B250" s="180" t="s">
        <v>272</v>
      </c>
      <c r="C250" s="181" t="s">
        <v>272</v>
      </c>
      <c r="D250" s="180" t="s">
        <v>614</v>
      </c>
      <c r="E250" s="182">
        <v>0</v>
      </c>
    </row>
    <row r="251" spans="1:5" x14ac:dyDescent="0.25">
      <c r="A251" s="179">
        <v>2024</v>
      </c>
      <c r="B251" s="180" t="s">
        <v>274</v>
      </c>
      <c r="C251" s="181" t="s">
        <v>274</v>
      </c>
      <c r="D251" s="180" t="s">
        <v>616</v>
      </c>
      <c r="E251" s="182">
        <v>5657</v>
      </c>
    </row>
    <row r="252" spans="1:5" x14ac:dyDescent="0.25">
      <c r="A252" s="179">
        <v>2024</v>
      </c>
      <c r="B252" s="180" t="s">
        <v>275</v>
      </c>
      <c r="C252" s="181" t="s">
        <v>275</v>
      </c>
      <c r="D252" s="180" t="s">
        <v>617</v>
      </c>
      <c r="E252" s="182">
        <v>13310</v>
      </c>
    </row>
    <row r="253" spans="1:5" x14ac:dyDescent="0.25">
      <c r="A253" s="179">
        <v>2024</v>
      </c>
      <c r="B253" s="180" t="s">
        <v>276</v>
      </c>
      <c r="C253" s="181" t="s">
        <v>276</v>
      </c>
      <c r="D253" s="180" t="s">
        <v>618</v>
      </c>
      <c r="E253" s="182">
        <v>2294</v>
      </c>
    </row>
    <row r="254" spans="1:5" x14ac:dyDescent="0.25">
      <c r="A254" s="179">
        <v>2024</v>
      </c>
      <c r="B254" s="180" t="s">
        <v>277</v>
      </c>
      <c r="C254" s="181" t="s">
        <v>277</v>
      </c>
      <c r="D254" s="180" t="s">
        <v>619</v>
      </c>
      <c r="E254" s="182">
        <v>8236</v>
      </c>
    </row>
    <row r="255" spans="1:5" x14ac:dyDescent="0.25">
      <c r="A255" s="179">
        <v>2024</v>
      </c>
      <c r="B255" s="180" t="s">
        <v>278</v>
      </c>
      <c r="C255" s="181" t="s">
        <v>278</v>
      </c>
      <c r="D255" s="180" t="s">
        <v>620</v>
      </c>
      <c r="E255" s="182">
        <v>3884</v>
      </c>
    </row>
    <row r="256" spans="1:5" x14ac:dyDescent="0.25">
      <c r="A256" s="179">
        <v>2024</v>
      </c>
      <c r="B256" s="180" t="s">
        <v>279</v>
      </c>
      <c r="C256" s="181" t="s">
        <v>279</v>
      </c>
      <c r="D256" s="180" t="s">
        <v>621</v>
      </c>
      <c r="E256" s="182">
        <v>1807</v>
      </c>
    </row>
    <row r="257" spans="1:5" x14ac:dyDescent="0.25">
      <c r="A257" s="179">
        <v>2024</v>
      </c>
      <c r="B257" s="180" t="s">
        <v>281</v>
      </c>
      <c r="C257" s="181" t="s">
        <v>692</v>
      </c>
      <c r="D257" s="180" t="s">
        <v>623</v>
      </c>
      <c r="E257" s="182">
        <v>0</v>
      </c>
    </row>
    <row r="258" spans="1:5" x14ac:dyDescent="0.25">
      <c r="A258" s="179">
        <v>2024</v>
      </c>
      <c r="B258" s="180" t="s">
        <v>280</v>
      </c>
      <c r="C258" s="181" t="s">
        <v>280</v>
      </c>
      <c r="D258" s="180" t="s">
        <v>622</v>
      </c>
      <c r="E258" s="182">
        <v>32546</v>
      </c>
    </row>
    <row r="259" spans="1:5" x14ac:dyDescent="0.25">
      <c r="A259" s="179">
        <v>2024</v>
      </c>
      <c r="B259" s="180" t="s">
        <v>283</v>
      </c>
      <c r="C259" s="181" t="s">
        <v>283</v>
      </c>
      <c r="D259" s="180" t="s">
        <v>625</v>
      </c>
      <c r="E259" s="182">
        <v>4047</v>
      </c>
    </row>
    <row r="260" spans="1:5" x14ac:dyDescent="0.25">
      <c r="A260" s="179">
        <v>2024</v>
      </c>
      <c r="B260" s="180" t="s">
        <v>282</v>
      </c>
      <c r="C260" s="181" t="s">
        <v>282</v>
      </c>
      <c r="D260" s="180" t="s">
        <v>624</v>
      </c>
      <c r="E260" s="182">
        <v>10132</v>
      </c>
    </row>
    <row r="261" spans="1:5" x14ac:dyDescent="0.25">
      <c r="A261" s="179">
        <v>2024</v>
      </c>
      <c r="B261" s="180" t="s">
        <v>285</v>
      </c>
      <c r="C261" s="181" t="s">
        <v>285</v>
      </c>
      <c r="D261" s="180" t="s">
        <v>627</v>
      </c>
      <c r="E261" s="182">
        <v>7458</v>
      </c>
    </row>
    <row r="262" spans="1:5" x14ac:dyDescent="0.25">
      <c r="A262" s="179">
        <v>2024</v>
      </c>
      <c r="B262" s="180" t="s">
        <v>250</v>
      </c>
      <c r="C262" s="181" t="s">
        <v>690</v>
      </c>
      <c r="D262" s="180" t="s">
        <v>594</v>
      </c>
      <c r="E262" s="182">
        <v>2433</v>
      </c>
    </row>
    <row r="263" spans="1:5" x14ac:dyDescent="0.25">
      <c r="A263" s="179">
        <v>2024</v>
      </c>
      <c r="B263" s="180" t="s">
        <v>287</v>
      </c>
      <c r="C263" s="181" t="s">
        <v>287</v>
      </c>
      <c r="D263" s="180" t="s">
        <v>628</v>
      </c>
      <c r="E263" s="182">
        <v>4866</v>
      </c>
    </row>
    <row r="264" spans="1:5" x14ac:dyDescent="0.25">
      <c r="A264" s="179">
        <v>2024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2024</v>
      </c>
      <c r="B265" s="180" t="s">
        <v>289</v>
      </c>
      <c r="C265" s="181" t="s">
        <v>289</v>
      </c>
      <c r="D265" s="180" t="s">
        <v>630</v>
      </c>
      <c r="E265" s="182">
        <v>6224</v>
      </c>
    </row>
    <row r="266" spans="1:5" x14ac:dyDescent="0.25">
      <c r="A266" s="179">
        <v>2024</v>
      </c>
      <c r="B266" s="180" t="s">
        <v>290</v>
      </c>
      <c r="C266" s="181" t="s">
        <v>290</v>
      </c>
      <c r="D266" s="180" t="s">
        <v>631</v>
      </c>
      <c r="E266" s="182">
        <v>52260</v>
      </c>
    </row>
    <row r="267" spans="1:5" x14ac:dyDescent="0.25">
      <c r="A267" s="179">
        <v>2024</v>
      </c>
      <c r="B267" s="180" t="s">
        <v>284</v>
      </c>
      <c r="C267" s="181" t="s">
        <v>284</v>
      </c>
      <c r="D267" s="180" t="s">
        <v>626</v>
      </c>
      <c r="E267" s="182">
        <v>2501</v>
      </c>
    </row>
    <row r="268" spans="1:5" x14ac:dyDescent="0.25">
      <c r="A268" s="179">
        <v>2024</v>
      </c>
      <c r="B268" s="180" t="s">
        <v>286</v>
      </c>
      <c r="C268" s="181" t="s">
        <v>286</v>
      </c>
      <c r="D268" s="180" t="s">
        <v>824</v>
      </c>
      <c r="E268" s="182">
        <v>17668</v>
      </c>
    </row>
    <row r="269" spans="1:5" x14ac:dyDescent="0.25">
      <c r="A269" s="179">
        <v>2024</v>
      </c>
      <c r="B269" s="180" t="s">
        <v>291</v>
      </c>
      <c r="C269" s="181" t="s">
        <v>291</v>
      </c>
      <c r="D269" s="180" t="s">
        <v>632</v>
      </c>
      <c r="E269" s="182">
        <v>13079</v>
      </c>
    </row>
    <row r="270" spans="1:5" x14ac:dyDescent="0.25">
      <c r="A270" s="179">
        <v>2024</v>
      </c>
      <c r="B270" s="180" t="s">
        <v>292</v>
      </c>
      <c r="C270" s="181" t="s">
        <v>292</v>
      </c>
      <c r="D270" s="180" t="s">
        <v>633</v>
      </c>
      <c r="E270" s="182">
        <v>5647</v>
      </c>
    </row>
    <row r="271" spans="1:5" x14ac:dyDescent="0.25">
      <c r="A271" s="179">
        <v>2024</v>
      </c>
      <c r="B271" s="180" t="s">
        <v>293</v>
      </c>
      <c r="C271" s="181" t="s">
        <v>293</v>
      </c>
      <c r="D271" s="180" t="s">
        <v>634</v>
      </c>
      <c r="E271" s="182">
        <v>1738</v>
      </c>
    </row>
    <row r="272" spans="1:5" x14ac:dyDescent="0.25">
      <c r="A272" s="179">
        <v>2024</v>
      </c>
      <c r="B272" s="180" t="s">
        <v>267</v>
      </c>
      <c r="C272" s="181" t="s">
        <v>267</v>
      </c>
      <c r="D272" s="180" t="s">
        <v>609</v>
      </c>
      <c r="E272" s="182">
        <v>5275</v>
      </c>
    </row>
    <row r="273" spans="1:5" x14ac:dyDescent="0.25">
      <c r="A273" s="179">
        <v>2024</v>
      </c>
      <c r="B273" s="180" t="s">
        <v>294</v>
      </c>
      <c r="C273" s="181" t="s">
        <v>294</v>
      </c>
      <c r="D273" s="180" t="s">
        <v>635</v>
      </c>
      <c r="E273" s="182">
        <v>0</v>
      </c>
    </row>
    <row r="274" spans="1:5" x14ac:dyDescent="0.25">
      <c r="A274" s="179">
        <v>2024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2024</v>
      </c>
      <c r="B275" s="180" t="s">
        <v>296</v>
      </c>
      <c r="C275" s="181" t="s">
        <v>296</v>
      </c>
      <c r="D275" s="180" t="s">
        <v>637</v>
      </c>
      <c r="E275" s="182">
        <v>13376</v>
      </c>
    </row>
    <row r="276" spans="1:5" x14ac:dyDescent="0.25">
      <c r="A276" s="179">
        <v>2024</v>
      </c>
      <c r="B276" s="180" t="s">
        <v>297</v>
      </c>
      <c r="C276" s="181" t="s">
        <v>297</v>
      </c>
      <c r="D276" s="180" t="s">
        <v>638</v>
      </c>
      <c r="E276" s="182">
        <v>5184</v>
      </c>
    </row>
    <row r="277" spans="1:5" x14ac:dyDescent="0.25">
      <c r="A277" s="179">
        <v>2024</v>
      </c>
      <c r="B277" s="180" t="s">
        <v>299</v>
      </c>
      <c r="C277" s="181" t="s">
        <v>299</v>
      </c>
      <c r="D277" s="180" t="s">
        <v>640</v>
      </c>
      <c r="E277" s="182">
        <v>3390</v>
      </c>
    </row>
    <row r="278" spans="1:5" x14ac:dyDescent="0.25">
      <c r="A278" s="179">
        <v>2024</v>
      </c>
      <c r="B278" s="180" t="s">
        <v>300</v>
      </c>
      <c r="C278" s="181" t="s">
        <v>300</v>
      </c>
      <c r="D278" s="180" t="s">
        <v>641</v>
      </c>
      <c r="E278" s="182">
        <v>1958</v>
      </c>
    </row>
    <row r="279" spans="1:5" x14ac:dyDescent="0.25">
      <c r="A279" s="179">
        <v>2024</v>
      </c>
      <c r="B279" s="180" t="s">
        <v>301</v>
      </c>
      <c r="C279" s="181" t="s">
        <v>301</v>
      </c>
      <c r="D279" s="180" t="s">
        <v>642</v>
      </c>
      <c r="E279" s="182">
        <v>146</v>
      </c>
    </row>
    <row r="280" spans="1:5" x14ac:dyDescent="0.25">
      <c r="A280" s="179">
        <v>2024</v>
      </c>
      <c r="B280" s="180" t="s">
        <v>302</v>
      </c>
      <c r="C280" s="181" t="s">
        <v>302</v>
      </c>
      <c r="D280" s="180" t="s">
        <v>643</v>
      </c>
      <c r="E280" s="182">
        <v>2999</v>
      </c>
    </row>
    <row r="281" spans="1:5" x14ac:dyDescent="0.25">
      <c r="A281" s="179">
        <v>2024</v>
      </c>
      <c r="B281" s="180" t="s">
        <v>303</v>
      </c>
      <c r="C281" s="181" t="s">
        <v>303</v>
      </c>
      <c r="D281" s="180" t="s">
        <v>644</v>
      </c>
      <c r="E281" s="182">
        <v>3387</v>
      </c>
    </row>
    <row r="282" spans="1:5" x14ac:dyDescent="0.25">
      <c r="A282" s="179">
        <v>2024</v>
      </c>
      <c r="B282" s="180" t="s">
        <v>304</v>
      </c>
      <c r="C282" s="181" t="s">
        <v>304</v>
      </c>
      <c r="D282" s="180" t="s">
        <v>645</v>
      </c>
      <c r="E282" s="182">
        <v>5074</v>
      </c>
    </row>
    <row r="283" spans="1:5" x14ac:dyDescent="0.25">
      <c r="A283" s="179">
        <v>2024</v>
      </c>
      <c r="B283" s="180" t="s">
        <v>305</v>
      </c>
      <c r="C283" s="181" t="s">
        <v>305</v>
      </c>
      <c r="D283" s="180" t="s">
        <v>646</v>
      </c>
      <c r="E283" s="182">
        <v>5417</v>
      </c>
    </row>
    <row r="284" spans="1:5" x14ac:dyDescent="0.25">
      <c r="A284" s="179">
        <v>2024</v>
      </c>
      <c r="B284" s="180" t="s">
        <v>306</v>
      </c>
      <c r="C284" s="181" t="s">
        <v>306</v>
      </c>
      <c r="D284" s="180" t="s">
        <v>647</v>
      </c>
      <c r="E284" s="182">
        <v>555</v>
      </c>
    </row>
    <row r="285" spans="1:5" x14ac:dyDescent="0.25">
      <c r="A285" s="179">
        <v>2024</v>
      </c>
      <c r="B285" s="180" t="s">
        <v>307</v>
      </c>
      <c r="C285" s="181" t="s">
        <v>307</v>
      </c>
      <c r="D285" s="180" t="s">
        <v>648</v>
      </c>
      <c r="E285" s="182">
        <v>3121</v>
      </c>
    </row>
    <row r="286" spans="1:5" x14ac:dyDescent="0.25">
      <c r="A286" s="179">
        <v>2024</v>
      </c>
      <c r="B286" s="180" t="s">
        <v>308</v>
      </c>
      <c r="C286" s="181" t="s">
        <v>308</v>
      </c>
      <c r="D286" s="180" t="s">
        <v>649</v>
      </c>
      <c r="E286" s="182">
        <v>11484</v>
      </c>
    </row>
    <row r="287" spans="1:5" x14ac:dyDescent="0.25">
      <c r="A287" s="179">
        <v>2024</v>
      </c>
      <c r="B287" s="180" t="s">
        <v>112</v>
      </c>
      <c r="C287" s="181" t="s">
        <v>687</v>
      </c>
      <c r="D287" s="180" t="s">
        <v>462</v>
      </c>
      <c r="E287" s="182">
        <v>9615</v>
      </c>
    </row>
    <row r="288" spans="1:5" x14ac:dyDescent="0.25">
      <c r="A288" s="179">
        <v>2024</v>
      </c>
      <c r="B288" s="180" t="s">
        <v>309</v>
      </c>
      <c r="C288" s="181" t="s">
        <v>309</v>
      </c>
      <c r="D288" s="180" t="s">
        <v>650</v>
      </c>
      <c r="E288" s="182">
        <v>0</v>
      </c>
    </row>
    <row r="289" spans="1:5" x14ac:dyDescent="0.25">
      <c r="A289" s="179">
        <v>2024</v>
      </c>
      <c r="B289" s="180" t="s">
        <v>310</v>
      </c>
      <c r="C289" s="181" t="s">
        <v>310</v>
      </c>
      <c r="D289" s="180" t="s">
        <v>651</v>
      </c>
      <c r="E289" s="182">
        <v>43215</v>
      </c>
    </row>
    <row r="290" spans="1:5" x14ac:dyDescent="0.25">
      <c r="A290" s="179">
        <v>2024</v>
      </c>
      <c r="B290" s="180" t="s">
        <v>311</v>
      </c>
      <c r="C290" s="181" t="s">
        <v>311</v>
      </c>
      <c r="D290" s="180" t="s">
        <v>795</v>
      </c>
      <c r="E290" s="182">
        <v>5167</v>
      </c>
    </row>
    <row r="291" spans="1:5" x14ac:dyDescent="0.25">
      <c r="A291" s="179">
        <v>2024</v>
      </c>
      <c r="B291" s="180" t="s">
        <v>312</v>
      </c>
      <c r="C291" s="181" t="s">
        <v>312</v>
      </c>
      <c r="D291" s="180" t="s">
        <v>652</v>
      </c>
      <c r="E291" s="182">
        <v>4121</v>
      </c>
    </row>
    <row r="292" spans="1:5" x14ac:dyDescent="0.25">
      <c r="A292" s="179">
        <v>2024</v>
      </c>
      <c r="B292" s="180" t="s">
        <v>313</v>
      </c>
      <c r="C292" s="181" t="s">
        <v>313</v>
      </c>
      <c r="D292" s="180" t="s">
        <v>653</v>
      </c>
      <c r="E292" s="182">
        <v>5029</v>
      </c>
    </row>
    <row r="293" spans="1:5" x14ac:dyDescent="0.25">
      <c r="A293" s="179">
        <v>2024</v>
      </c>
      <c r="B293" s="180" t="s">
        <v>314</v>
      </c>
      <c r="C293" s="181" t="s">
        <v>314</v>
      </c>
      <c r="D293" s="180" t="s">
        <v>654</v>
      </c>
      <c r="E293" s="182">
        <v>24180</v>
      </c>
    </row>
    <row r="294" spans="1:5" x14ac:dyDescent="0.25">
      <c r="A294" s="179">
        <v>2024</v>
      </c>
      <c r="B294" s="180" t="s">
        <v>315</v>
      </c>
      <c r="C294" s="181" t="s">
        <v>315</v>
      </c>
      <c r="D294" s="180" t="s">
        <v>655</v>
      </c>
      <c r="E294" s="182">
        <v>2088</v>
      </c>
    </row>
    <row r="295" spans="1:5" x14ac:dyDescent="0.25">
      <c r="A295" s="179">
        <v>2024</v>
      </c>
      <c r="B295" s="180" t="s">
        <v>317</v>
      </c>
      <c r="C295" s="181" t="s">
        <v>317</v>
      </c>
      <c r="D295" s="180" t="s">
        <v>657</v>
      </c>
      <c r="E295" s="182">
        <v>5187</v>
      </c>
    </row>
    <row r="296" spans="1:5" x14ac:dyDescent="0.25">
      <c r="A296" s="179">
        <v>2024</v>
      </c>
      <c r="B296" s="180" t="s">
        <v>318</v>
      </c>
      <c r="C296" s="181" t="s">
        <v>318</v>
      </c>
      <c r="D296" s="180" t="s">
        <v>658</v>
      </c>
      <c r="E296" s="182">
        <v>6257</v>
      </c>
    </row>
    <row r="297" spans="1:5" x14ac:dyDescent="0.25">
      <c r="A297" s="179">
        <v>2024</v>
      </c>
      <c r="B297" s="180" t="s">
        <v>319</v>
      </c>
      <c r="C297" s="181" t="s">
        <v>319</v>
      </c>
      <c r="D297" s="180" t="s">
        <v>659</v>
      </c>
      <c r="E297" s="182">
        <v>15173</v>
      </c>
    </row>
    <row r="298" spans="1:5" x14ac:dyDescent="0.25">
      <c r="A298" s="179">
        <v>2024</v>
      </c>
      <c r="B298" s="180" t="s">
        <v>320</v>
      </c>
      <c r="C298" s="181" t="s">
        <v>320</v>
      </c>
      <c r="D298" s="180" t="s">
        <v>660</v>
      </c>
      <c r="E298" s="182">
        <v>0</v>
      </c>
    </row>
    <row r="299" spans="1:5" x14ac:dyDescent="0.25">
      <c r="A299" s="179">
        <v>2024</v>
      </c>
      <c r="B299" s="180" t="s">
        <v>321</v>
      </c>
      <c r="C299" s="181" t="s">
        <v>321</v>
      </c>
      <c r="D299" s="180" t="s">
        <v>661</v>
      </c>
      <c r="E299" s="182">
        <v>153267</v>
      </c>
    </row>
    <row r="300" spans="1:5" x14ac:dyDescent="0.25">
      <c r="A300" s="179">
        <v>2024</v>
      </c>
      <c r="B300" s="180" t="s">
        <v>322</v>
      </c>
      <c r="C300" s="181" t="s">
        <v>322</v>
      </c>
      <c r="D300" s="180" t="s">
        <v>662</v>
      </c>
      <c r="E300" s="182">
        <v>6259</v>
      </c>
    </row>
    <row r="301" spans="1:5" x14ac:dyDescent="0.25">
      <c r="A301" s="179">
        <v>2024</v>
      </c>
      <c r="B301" s="180" t="s">
        <v>323</v>
      </c>
      <c r="C301" s="181" t="s">
        <v>323</v>
      </c>
      <c r="D301" s="180" t="s">
        <v>663</v>
      </c>
      <c r="E301" s="182">
        <v>1373</v>
      </c>
    </row>
    <row r="302" spans="1:5" x14ac:dyDescent="0.25">
      <c r="A302" s="179">
        <v>2024</v>
      </c>
      <c r="B302" s="180" t="s">
        <v>324</v>
      </c>
      <c r="C302" s="181" t="s">
        <v>324</v>
      </c>
      <c r="D302" s="180" t="s">
        <v>664</v>
      </c>
      <c r="E302" s="182">
        <v>16793</v>
      </c>
    </row>
    <row r="303" spans="1:5" x14ac:dyDescent="0.25">
      <c r="A303" s="179">
        <v>2024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2024</v>
      </c>
      <c r="B304" s="180" t="s">
        <v>326</v>
      </c>
      <c r="C304" s="181" t="s">
        <v>326</v>
      </c>
      <c r="D304" s="180" t="s">
        <v>666</v>
      </c>
      <c r="E304" s="182">
        <v>8699</v>
      </c>
    </row>
    <row r="305" spans="1:5" x14ac:dyDescent="0.25">
      <c r="A305" s="179">
        <v>2024</v>
      </c>
      <c r="B305" s="180" t="s">
        <v>327</v>
      </c>
      <c r="C305" s="181" t="s">
        <v>327</v>
      </c>
      <c r="D305" s="180" t="s">
        <v>667</v>
      </c>
      <c r="E305" s="182">
        <v>0</v>
      </c>
    </row>
    <row r="306" spans="1:5" x14ac:dyDescent="0.25">
      <c r="A306" s="179">
        <v>2024</v>
      </c>
      <c r="B306" s="180" t="s">
        <v>328</v>
      </c>
      <c r="C306" s="181" t="s">
        <v>328</v>
      </c>
      <c r="D306" s="180" t="s">
        <v>668</v>
      </c>
      <c r="E306" s="182">
        <v>2178</v>
      </c>
    </row>
    <row r="307" spans="1:5" x14ac:dyDescent="0.25">
      <c r="A307" s="179">
        <v>2024</v>
      </c>
      <c r="B307" s="180" t="s">
        <v>298</v>
      </c>
      <c r="C307" s="181" t="s">
        <v>298</v>
      </c>
      <c r="D307" s="180" t="s">
        <v>639</v>
      </c>
      <c r="E307" s="182">
        <v>7917</v>
      </c>
    </row>
    <row r="308" spans="1:5" x14ac:dyDescent="0.25">
      <c r="A308" s="179">
        <v>2024</v>
      </c>
      <c r="B308" s="180" t="s">
        <v>329</v>
      </c>
      <c r="C308" s="181" t="s">
        <v>329</v>
      </c>
      <c r="D308" s="180" t="s">
        <v>669</v>
      </c>
      <c r="E308" s="182">
        <v>6281</v>
      </c>
    </row>
    <row r="309" spans="1:5" x14ac:dyDescent="0.25">
      <c r="A309" s="179">
        <v>2024</v>
      </c>
      <c r="B309" s="180" t="s">
        <v>330</v>
      </c>
      <c r="C309" s="181" t="s">
        <v>330</v>
      </c>
      <c r="D309" s="180" t="s">
        <v>670</v>
      </c>
      <c r="E309" s="182">
        <v>56333</v>
      </c>
    </row>
    <row r="310" spans="1:5" x14ac:dyDescent="0.25">
      <c r="A310" s="179">
        <v>2024</v>
      </c>
      <c r="B310" s="180" t="s">
        <v>273</v>
      </c>
      <c r="C310" s="181" t="s">
        <v>273</v>
      </c>
      <c r="D310" s="180" t="s">
        <v>615</v>
      </c>
      <c r="E310" s="182">
        <v>8563</v>
      </c>
    </row>
    <row r="311" spans="1:5" x14ac:dyDescent="0.25">
      <c r="A311" s="179">
        <v>2024</v>
      </c>
      <c r="B311" s="180" t="s">
        <v>55</v>
      </c>
      <c r="C311" s="181" t="s">
        <v>55</v>
      </c>
      <c r="D311" s="180" t="s">
        <v>407</v>
      </c>
      <c r="E311" s="182">
        <v>1450</v>
      </c>
    </row>
    <row r="312" spans="1:5" x14ac:dyDescent="0.25">
      <c r="A312" s="179">
        <v>2024</v>
      </c>
      <c r="B312" s="180" t="s">
        <v>332</v>
      </c>
      <c r="C312" s="181" t="s">
        <v>332</v>
      </c>
      <c r="D312" s="180" t="s">
        <v>672</v>
      </c>
      <c r="E312" s="182">
        <v>1399</v>
      </c>
    </row>
    <row r="313" spans="1:5" x14ac:dyDescent="0.25">
      <c r="A313" s="179">
        <v>2024</v>
      </c>
      <c r="B313" s="180" t="s">
        <v>333</v>
      </c>
      <c r="C313" s="181" t="s">
        <v>333</v>
      </c>
      <c r="D313" s="180" t="s">
        <v>673</v>
      </c>
      <c r="E313" s="182">
        <v>8529</v>
      </c>
    </row>
    <row r="314" spans="1:5" x14ac:dyDescent="0.25">
      <c r="A314" s="179">
        <v>2024</v>
      </c>
      <c r="B314" s="180" t="s">
        <v>334</v>
      </c>
      <c r="C314" s="181" t="s">
        <v>334</v>
      </c>
      <c r="D314" s="180" t="s">
        <v>674</v>
      </c>
      <c r="E314" s="182">
        <v>3555</v>
      </c>
    </row>
    <row r="315" spans="1:5" x14ac:dyDescent="0.25">
      <c r="A315" s="179">
        <v>2024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2024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2024</v>
      </c>
      <c r="B317" s="180" t="s">
        <v>337</v>
      </c>
      <c r="C317" s="181" t="s">
        <v>337</v>
      </c>
      <c r="D317" s="180" t="s">
        <v>677</v>
      </c>
      <c r="E317" s="182">
        <v>1118</v>
      </c>
    </row>
    <row r="318" spans="1:5" x14ac:dyDescent="0.25">
      <c r="A318" s="179">
        <v>2024</v>
      </c>
      <c r="B318" s="180" t="s">
        <v>331</v>
      </c>
      <c r="C318" s="181" t="s">
        <v>331</v>
      </c>
      <c r="D318" s="180" t="s">
        <v>671</v>
      </c>
      <c r="E318" s="182">
        <v>23010</v>
      </c>
    </row>
    <row r="319" spans="1:5" x14ac:dyDescent="0.25">
      <c r="A319" s="179">
        <v>2024</v>
      </c>
      <c r="B319" s="180" t="s">
        <v>338</v>
      </c>
      <c r="C319" s="181" t="s">
        <v>338</v>
      </c>
      <c r="D319" s="180" t="s">
        <v>678</v>
      </c>
      <c r="E319" s="182">
        <v>4902</v>
      </c>
    </row>
    <row r="320" spans="1:5" x14ac:dyDescent="0.25">
      <c r="A320" s="179">
        <v>2024</v>
      </c>
      <c r="B320" s="180" t="s">
        <v>339</v>
      </c>
      <c r="C320" s="181" t="s">
        <v>339</v>
      </c>
      <c r="D320" s="180" t="s">
        <v>679</v>
      </c>
      <c r="E320" s="182">
        <v>3748</v>
      </c>
    </row>
    <row r="321" spans="1:5" x14ac:dyDescent="0.25">
      <c r="A321" s="179">
        <v>2024</v>
      </c>
      <c r="B321" s="180" t="s">
        <v>340</v>
      </c>
      <c r="C321" s="181" t="s">
        <v>340</v>
      </c>
      <c r="D321" s="180" t="s">
        <v>680</v>
      </c>
      <c r="E321" s="182">
        <v>11974</v>
      </c>
    </row>
    <row r="322" spans="1:5" x14ac:dyDescent="0.25">
      <c r="A322" s="179">
        <v>2024</v>
      </c>
      <c r="B322" s="180" t="s">
        <v>341</v>
      </c>
      <c r="C322" s="181" t="s">
        <v>341</v>
      </c>
      <c r="D322" s="180" t="s">
        <v>681</v>
      </c>
      <c r="E322" s="182">
        <v>3469</v>
      </c>
    </row>
    <row r="323" spans="1:5" x14ac:dyDescent="0.25">
      <c r="A323" s="179">
        <v>2024</v>
      </c>
      <c r="B323" s="180" t="s">
        <v>342</v>
      </c>
      <c r="C323" s="181" t="s">
        <v>342</v>
      </c>
      <c r="D323" s="180" t="s">
        <v>682</v>
      </c>
      <c r="E323" s="182">
        <v>889</v>
      </c>
    </row>
    <row r="324" spans="1:5" x14ac:dyDescent="0.25">
      <c r="A324" s="179">
        <v>2024</v>
      </c>
      <c r="B324" s="180" t="s">
        <v>343</v>
      </c>
      <c r="C324" s="181" t="s">
        <v>343</v>
      </c>
      <c r="D324" s="180" t="s">
        <v>683</v>
      </c>
      <c r="E324" s="182">
        <v>6268</v>
      </c>
    </row>
    <row r="325" spans="1:5" x14ac:dyDescent="0.25">
      <c r="A325" s="179">
        <v>2024</v>
      </c>
      <c r="B325" s="180" t="s">
        <v>344</v>
      </c>
      <c r="C325" s="181" t="s">
        <v>344</v>
      </c>
      <c r="D325" s="180" t="s">
        <v>684</v>
      </c>
      <c r="E325" s="182">
        <v>2707</v>
      </c>
    </row>
    <row r="326" spans="1:5" x14ac:dyDescent="0.25">
      <c r="A326" s="179">
        <v>2024</v>
      </c>
      <c r="B326" s="180" t="s">
        <v>345</v>
      </c>
      <c r="C326" s="181" t="s">
        <v>345</v>
      </c>
      <c r="D326" s="180" t="s">
        <v>685</v>
      </c>
      <c r="E326" s="182">
        <v>3469</v>
      </c>
    </row>
    <row r="327" spans="1:5" x14ac:dyDescent="0.25">
      <c r="A327" s="179">
        <v>2024</v>
      </c>
      <c r="B327" s="180" t="s">
        <v>346</v>
      </c>
      <c r="C327" s="181" t="s">
        <v>346</v>
      </c>
      <c r="D327" s="180" t="s">
        <v>686</v>
      </c>
      <c r="E327" s="182">
        <v>13397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3361624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2024-09-12T15:04:08Z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